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vnmt-my.sharepoint.com/personal/hieubm_cpc_vn/Documents/CONG VIEC/2026/26. SCL. DT EASUP/HO SO KY THUAT/"/>
    </mc:Choice>
  </mc:AlternateContent>
  <xr:revisionPtr revIDLastSave="560" documentId="13_ncr:1_{E252968D-4D1E-416C-A479-9A04726FD3FD}" xr6:coauthVersionLast="47" xr6:coauthVersionMax="47" xr10:uidLastSave="{880C1D1D-B229-4031-B884-0B0387CCB01A}"/>
  <bookViews>
    <workbookView xWindow="-120" yWindow="-120" windowWidth="29040" windowHeight="15720" tabRatio="954" activeTab="3" xr2:uid="{00000000-000D-0000-FFFF-FFFF00000000}"/>
  </bookViews>
  <sheets>
    <sheet name="B08" sheetId="133" r:id="rId1"/>
    <sheet name="EA SUP- TONG KE" sheetId="127" r:id="rId2"/>
    <sheet name="LK THAY DAY HA" sheetId="134" r:id="rId3"/>
    <sheet name="LK THAY DAY TA" sheetId="135" r:id="rId4"/>
  </sheets>
  <definedNames>
    <definedName name="____?" hidden="1">{"'Sheet1'!$L$16"}</definedName>
    <definedName name="____?dhgg" hidden="1">{"'Sheet1'!$L$16"}</definedName>
    <definedName name="____?g" hidden="1">{"'Sheet1'!$L$16"}</definedName>
    <definedName name="____?gg" hidden="1">{"'Sheet1'!$L$16"}</definedName>
    <definedName name="____?gga" hidden="1">{"'Sheet1'!$L$16"}</definedName>
    <definedName name="____?hf" hidden="1">{"'Sheet1'!$L$16"}</definedName>
    <definedName name="____?nt" hidden="1">{"'Sheet1'!$L$16"}</definedName>
    <definedName name="____?th" hidden="1">{"'Sheet1'!$L$16"}</definedName>
    <definedName name="____?u" hidden="1">{"'Sheet1'!$L$16"}</definedName>
    <definedName name="____?yt?t" hidden="1">{"'Sheet1'!$L$16"}</definedName>
    <definedName name="_____?" hidden="1">{"'Sheet1'!$L$16"}</definedName>
    <definedName name="_____?dhgg" hidden="1">{"'Sheet1'!$L$16"}</definedName>
    <definedName name="_____?g" hidden="1">{"'Sheet1'!$L$16"}</definedName>
    <definedName name="_____?gg" hidden="1">{"'Sheet1'!$L$16"}</definedName>
    <definedName name="_____?gga" hidden="1">{"'Sheet1'!$L$16"}</definedName>
    <definedName name="_____?hf" hidden="1">{"'Sheet1'!$L$16"}</definedName>
    <definedName name="_____?nt" hidden="1">{"'Sheet1'!$L$16"}</definedName>
    <definedName name="_____?th" hidden="1">{"'Sheet1'!$L$16"}</definedName>
    <definedName name="_____?u" hidden="1">{"'Sheet1'!$L$16"}</definedName>
    <definedName name="_____?yt?t" hidden="1">{"'Sheet1'!$L$16"}</definedName>
    <definedName name="______?" hidden="1">{"'Sheet1'!$L$16"}</definedName>
    <definedName name="______?dhgg" hidden="1">{"'Sheet1'!$L$16"}</definedName>
    <definedName name="______?g" hidden="1">{"'Sheet1'!$L$16"}</definedName>
    <definedName name="______?gg" hidden="1">{"'Sheet1'!$L$16"}</definedName>
    <definedName name="______?gga" hidden="1">{"'Sheet1'!$L$16"}</definedName>
    <definedName name="______?hf" hidden="1">{"'Sheet1'!$L$16"}</definedName>
    <definedName name="______?nt" hidden="1">{"'Sheet1'!$L$16"}</definedName>
    <definedName name="______?th" hidden="1">{"'Sheet1'!$L$16"}</definedName>
    <definedName name="______?u" hidden="1">{"'Sheet1'!$L$16"}</definedName>
    <definedName name="______?yt?t" hidden="1">{"'Sheet1'!$L$16"}</definedName>
    <definedName name="_______?" hidden="1">{"'Sheet1'!$L$16"}</definedName>
    <definedName name="_______?dhgg" hidden="1">{"'Sheet1'!$L$16"}</definedName>
    <definedName name="_______?g" hidden="1">{"'Sheet1'!$L$16"}</definedName>
    <definedName name="_______?gg" hidden="1">{"'Sheet1'!$L$16"}</definedName>
    <definedName name="_______?gga" hidden="1">{"'Sheet1'!$L$16"}</definedName>
    <definedName name="_______?hf" hidden="1">{"'Sheet1'!$L$16"}</definedName>
    <definedName name="_______?nt" hidden="1">{"'Sheet1'!$L$16"}</definedName>
    <definedName name="_______?th" hidden="1">{"'Sheet1'!$L$16"}</definedName>
    <definedName name="_______?u" hidden="1">{"'Sheet1'!$L$16"}</definedName>
    <definedName name="_______?yt?t" hidden="1">{"'Sheet1'!$L$16"}</definedName>
    <definedName name="________?" hidden="1">{"'Sheet1'!$L$16"}</definedName>
    <definedName name="________?dhgg" hidden="1">{"'Sheet1'!$L$16"}</definedName>
    <definedName name="________?g" hidden="1">{"'Sheet1'!$L$16"}</definedName>
    <definedName name="________?gg" hidden="1">{"'Sheet1'!$L$16"}</definedName>
    <definedName name="________?gga" hidden="1">{"'Sheet1'!$L$16"}</definedName>
    <definedName name="________?hf" hidden="1">{"'Sheet1'!$L$16"}</definedName>
    <definedName name="________?nt" hidden="1">{"'Sheet1'!$L$16"}</definedName>
    <definedName name="________?th" hidden="1">{"'Sheet1'!$L$16"}</definedName>
    <definedName name="________?u" hidden="1">{"'Sheet1'!$L$16"}</definedName>
    <definedName name="________?yt?t" hidden="1">{"'Sheet1'!$L$16"}</definedName>
    <definedName name="_________?" hidden="1">{"'Sheet1'!$L$16"}</definedName>
    <definedName name="_________?dhgg" hidden="1">{"'Sheet1'!$L$16"}</definedName>
    <definedName name="_________?g" hidden="1">{"'Sheet1'!$L$16"}</definedName>
    <definedName name="_________?gg" hidden="1">{"'Sheet1'!$L$16"}</definedName>
    <definedName name="_________?gga" hidden="1">{"'Sheet1'!$L$16"}</definedName>
    <definedName name="_________?hf" hidden="1">{"'Sheet1'!$L$16"}</definedName>
    <definedName name="_________?nt" hidden="1">{"'Sheet1'!$L$16"}</definedName>
    <definedName name="_________?th" hidden="1">{"'Sheet1'!$L$16"}</definedName>
    <definedName name="_________?u" hidden="1">{"'Sheet1'!$L$16"}</definedName>
    <definedName name="_________?yt?t" hidden="1">{"'Sheet1'!$L$16"}</definedName>
    <definedName name="__________?" hidden="1">{"'Sheet1'!$L$16"}</definedName>
    <definedName name="__________?dhgg" hidden="1">{"'Sheet1'!$L$16"}</definedName>
    <definedName name="__________?g" hidden="1">{"'Sheet1'!$L$16"}</definedName>
    <definedName name="__________?gg" hidden="1">{"'Sheet1'!$L$16"}</definedName>
    <definedName name="__________?gga" hidden="1">{"'Sheet1'!$L$16"}</definedName>
    <definedName name="__________?hf" hidden="1">{"'Sheet1'!$L$16"}</definedName>
    <definedName name="__________?nt" hidden="1">{"'Sheet1'!$L$16"}</definedName>
    <definedName name="__________?th" hidden="1">{"'Sheet1'!$L$16"}</definedName>
    <definedName name="__________?u" hidden="1">{"'Sheet1'!$L$16"}</definedName>
    <definedName name="__________?yt?t" hidden="1">{"'Sheet1'!$L$16"}</definedName>
    <definedName name="___________?" hidden="1">{"'Sheet1'!$L$16"}</definedName>
    <definedName name="___________?dhgg" hidden="1">{"'Sheet1'!$L$16"}</definedName>
    <definedName name="___________?g" hidden="1">{"'Sheet1'!$L$16"}</definedName>
    <definedName name="___________?gg" hidden="1">{"'Sheet1'!$L$16"}</definedName>
    <definedName name="___________?gga" hidden="1">{"'Sheet1'!$L$16"}</definedName>
    <definedName name="___________?hf" hidden="1">{"'Sheet1'!$L$16"}</definedName>
    <definedName name="___________?nt" hidden="1">{"'Sheet1'!$L$16"}</definedName>
    <definedName name="___________?th" hidden="1">{"'Sheet1'!$L$16"}</definedName>
    <definedName name="___________?u" hidden="1">{"'Sheet1'!$L$16"}</definedName>
    <definedName name="___________?yt?t" hidden="1">{"'Sheet1'!$L$16"}</definedName>
    <definedName name="____________?" hidden="1">{"'Sheet1'!$L$16"}</definedName>
    <definedName name="____________?dhgg" hidden="1">{"'Sheet1'!$L$16"}</definedName>
    <definedName name="____________?g" hidden="1">{"'Sheet1'!$L$16"}</definedName>
    <definedName name="____________?gg" hidden="1">{"'Sheet1'!$L$16"}</definedName>
    <definedName name="____________?gga" hidden="1">{"'Sheet1'!$L$16"}</definedName>
    <definedName name="____________?hf" hidden="1">{"'Sheet1'!$L$16"}</definedName>
    <definedName name="____________?nt" hidden="1">{"'Sheet1'!$L$16"}</definedName>
    <definedName name="____________?th" hidden="1">{"'Sheet1'!$L$16"}</definedName>
    <definedName name="____________?u" hidden="1">{"'Sheet1'!$L$16"}</definedName>
    <definedName name="____________?yt?t" hidden="1">{"'Sheet1'!$L$16"}</definedName>
    <definedName name="_____________?" hidden="1">{"'Sheet1'!$L$16"}</definedName>
    <definedName name="_____________?dhgg" hidden="1">{"'Sheet1'!$L$16"}</definedName>
    <definedName name="_____________?g" hidden="1">{"'Sheet1'!$L$16"}</definedName>
    <definedName name="_____________?gg" hidden="1">{"'Sheet1'!$L$16"}</definedName>
    <definedName name="_____________?gga" hidden="1">{"'Sheet1'!$L$16"}</definedName>
    <definedName name="_____________?hf" hidden="1">{"'Sheet1'!$L$16"}</definedName>
    <definedName name="_____________?nt" hidden="1">{"'Sheet1'!$L$16"}</definedName>
    <definedName name="_____________?th" hidden="1">{"'Sheet1'!$L$16"}</definedName>
    <definedName name="_____________?u" hidden="1">{"'Sheet1'!$L$16"}</definedName>
    <definedName name="_____________?yt?t" hidden="1">{"'Sheet1'!$L$16"}</definedName>
    <definedName name="______________?" hidden="1">{"'Sheet1'!$L$16"}</definedName>
    <definedName name="______________?dhgg" hidden="1">{"'Sheet1'!$L$16"}</definedName>
    <definedName name="______________?g" hidden="1">{"'Sheet1'!$L$16"}</definedName>
    <definedName name="______________?gg" hidden="1">{"'Sheet1'!$L$16"}</definedName>
    <definedName name="______________?gga" hidden="1">{"'Sheet1'!$L$16"}</definedName>
    <definedName name="______________?hf" hidden="1">{"'Sheet1'!$L$16"}</definedName>
    <definedName name="______________?nt" hidden="1">{"'Sheet1'!$L$16"}</definedName>
    <definedName name="______________?th" hidden="1">{"'Sheet1'!$L$16"}</definedName>
    <definedName name="______________?u" hidden="1">{"'Sheet1'!$L$16"}</definedName>
    <definedName name="______________?yt?t" hidden="1">{"'Sheet1'!$L$16"}</definedName>
    <definedName name="_______________?" hidden="1">{"'Sheet1'!$L$16"}</definedName>
    <definedName name="_______________?dhgg" hidden="1">{"'Sheet1'!$L$16"}</definedName>
    <definedName name="_______________?g" hidden="1">{"'Sheet1'!$L$16"}</definedName>
    <definedName name="_______________?gg" hidden="1">{"'Sheet1'!$L$16"}</definedName>
    <definedName name="_______________?gga" hidden="1">{"'Sheet1'!$L$16"}</definedName>
    <definedName name="_______________?hf" hidden="1">{"'Sheet1'!$L$16"}</definedName>
    <definedName name="_______________?nt" hidden="1">{"'Sheet1'!$L$16"}</definedName>
    <definedName name="_______________?th" hidden="1">{"'Sheet1'!$L$16"}</definedName>
    <definedName name="_______________?u" hidden="1">{"'Sheet1'!$L$16"}</definedName>
    <definedName name="_______________?yt?t" hidden="1">{"'Sheet1'!$L$16"}</definedName>
    <definedName name="________________?" hidden="1">{"'Sheet1'!$L$16"}</definedName>
    <definedName name="________________?dhgg" hidden="1">{"'Sheet1'!$L$16"}</definedName>
    <definedName name="________________?g" hidden="1">{"'Sheet1'!$L$16"}</definedName>
    <definedName name="________________?gg" hidden="1">{"'Sheet1'!$L$16"}</definedName>
    <definedName name="________________?gga" hidden="1">{"'Sheet1'!$L$16"}</definedName>
    <definedName name="________________?hf" hidden="1">{"'Sheet1'!$L$16"}</definedName>
    <definedName name="________________?nt" hidden="1">{"'Sheet1'!$L$16"}</definedName>
    <definedName name="________________?th" hidden="1">{"'Sheet1'!$L$16"}</definedName>
    <definedName name="________________?u" hidden="1">{"'Sheet1'!$L$16"}</definedName>
    <definedName name="________________?yt?t" hidden="1">{"'Sheet1'!$L$16"}</definedName>
    <definedName name="_________________?" hidden="1">{"'Sheet1'!$L$16"}</definedName>
    <definedName name="_________________?dhgg" hidden="1">{"'Sheet1'!$L$16"}</definedName>
    <definedName name="_________________?g" hidden="1">{"'Sheet1'!$L$16"}</definedName>
    <definedName name="_________________?gg" hidden="1">{"'Sheet1'!$L$16"}</definedName>
    <definedName name="_________________?gga" hidden="1">{"'Sheet1'!$L$16"}</definedName>
    <definedName name="_________________?hf" hidden="1">{"'Sheet1'!$L$16"}</definedName>
    <definedName name="_________________?nt" hidden="1">{"'Sheet1'!$L$16"}</definedName>
    <definedName name="_________________?th" hidden="1">{"'Sheet1'!$L$16"}</definedName>
    <definedName name="_________________?u" hidden="1">{"'Sheet1'!$L$16"}</definedName>
    <definedName name="_________________?yt?t" hidden="1">{"'Sheet1'!$L$16"}</definedName>
    <definedName name="__________________?" hidden="1">{"'Sheet1'!$L$16"}</definedName>
    <definedName name="__________________?dhgg" hidden="1">{"'Sheet1'!$L$16"}</definedName>
    <definedName name="__________________?g" hidden="1">{"'Sheet1'!$L$16"}</definedName>
    <definedName name="__________________?gg" hidden="1">{"'Sheet1'!$L$16"}</definedName>
    <definedName name="__________________?gga" hidden="1">{"'Sheet1'!$L$16"}</definedName>
    <definedName name="__________________?hf" hidden="1">{"'Sheet1'!$L$16"}</definedName>
    <definedName name="__________________?nt" hidden="1">{"'Sheet1'!$L$16"}</definedName>
    <definedName name="__________________?th" hidden="1">{"'Sheet1'!$L$16"}</definedName>
    <definedName name="__________________?u" hidden="1">{"'Sheet1'!$L$16"}</definedName>
    <definedName name="__________________?yt?t" hidden="1">{"'Sheet1'!$L$16"}</definedName>
    <definedName name="___________________?" hidden="1">{"'Sheet1'!$L$16"}</definedName>
    <definedName name="___________________?dhgg" hidden="1">{"'Sheet1'!$L$16"}</definedName>
    <definedName name="___________________?g" hidden="1">{"'Sheet1'!$L$16"}</definedName>
    <definedName name="___________________?gg" hidden="1">{"'Sheet1'!$L$16"}</definedName>
    <definedName name="___________________?gga" hidden="1">{"'Sheet1'!$L$16"}</definedName>
    <definedName name="___________________?hf" hidden="1">{"'Sheet1'!$L$16"}</definedName>
    <definedName name="___________________?nt" hidden="1">{"'Sheet1'!$L$16"}</definedName>
    <definedName name="___________________?th" hidden="1">{"'Sheet1'!$L$16"}</definedName>
    <definedName name="___________________?u" hidden="1">{"'Sheet1'!$L$16"}</definedName>
    <definedName name="___________________?yt?t" hidden="1">{"'Sheet1'!$L$16"}</definedName>
    <definedName name="____________________?" hidden="1">{"'Sheet1'!$L$16"}</definedName>
    <definedName name="____________________?dhgg" hidden="1">{"'Sheet1'!$L$16"}</definedName>
    <definedName name="____________________?g" hidden="1">{"'Sheet1'!$L$16"}</definedName>
    <definedName name="____________________?gg" hidden="1">{"'Sheet1'!$L$16"}</definedName>
    <definedName name="____________________?gga" hidden="1">{"'Sheet1'!$L$16"}</definedName>
    <definedName name="____________________?hf" hidden="1">{"'Sheet1'!$L$16"}</definedName>
    <definedName name="____________________?nt" hidden="1">{"'Sheet1'!$L$16"}</definedName>
    <definedName name="____________________?th" hidden="1">{"'Sheet1'!$L$16"}</definedName>
    <definedName name="____________________?u" hidden="1">{"'Sheet1'!$L$16"}</definedName>
    <definedName name="____________________?yt?t" hidden="1">{"'Sheet1'!$L$16"}</definedName>
    <definedName name="_____________________?" hidden="1">{"'Sheet1'!$L$16"}</definedName>
    <definedName name="_____________________?dhgg" hidden="1">{"'Sheet1'!$L$16"}</definedName>
    <definedName name="_____________________?g" hidden="1">{"'Sheet1'!$L$16"}</definedName>
    <definedName name="_____________________?gg" hidden="1">{"'Sheet1'!$L$16"}</definedName>
    <definedName name="_____________________?gga" hidden="1">{"'Sheet1'!$L$16"}</definedName>
    <definedName name="_____________________?hf" hidden="1">{"'Sheet1'!$L$16"}</definedName>
    <definedName name="_____________________?nt" hidden="1">{"'Sheet1'!$L$16"}</definedName>
    <definedName name="_____________________?th" hidden="1">{"'Sheet1'!$L$16"}</definedName>
    <definedName name="_____________________?u" hidden="1">{"'Sheet1'!$L$16"}</definedName>
    <definedName name="_____________________?yt?t" hidden="1">{"'Sheet1'!$L$16"}</definedName>
    <definedName name="______________________?" hidden="1">{"'Sheet1'!$L$16"}</definedName>
    <definedName name="______________________?dhgg" hidden="1">{"'Sheet1'!$L$16"}</definedName>
    <definedName name="______________________?g" hidden="1">{"'Sheet1'!$L$16"}</definedName>
    <definedName name="______________________?gg" hidden="1">{"'Sheet1'!$L$16"}</definedName>
    <definedName name="______________________?gga" hidden="1">{"'Sheet1'!$L$16"}</definedName>
    <definedName name="______________________?hf" hidden="1">{"'Sheet1'!$L$16"}</definedName>
    <definedName name="______________________?nt" hidden="1">{"'Sheet1'!$L$16"}</definedName>
    <definedName name="______________________?th" hidden="1">{"'Sheet1'!$L$16"}</definedName>
    <definedName name="______________________?u" hidden="1">{"'Sheet1'!$L$16"}</definedName>
    <definedName name="______________________?yt?t" hidden="1">{"'Sheet1'!$L$16"}</definedName>
    <definedName name="_______________________?" hidden="1">{"'Sheet1'!$L$16"}</definedName>
    <definedName name="_______________________?dhgg" hidden="1">{"'Sheet1'!$L$16"}</definedName>
    <definedName name="_______________________?g" hidden="1">{"'Sheet1'!$L$16"}</definedName>
    <definedName name="_______________________?gg" hidden="1">{"'Sheet1'!$L$16"}</definedName>
    <definedName name="_______________________?gga" hidden="1">{"'Sheet1'!$L$16"}</definedName>
    <definedName name="_______________________?hf" hidden="1">{"'Sheet1'!$L$16"}</definedName>
    <definedName name="_______________________?nt" hidden="1">{"'Sheet1'!$L$16"}</definedName>
    <definedName name="_______________________?th" hidden="1">{"'Sheet1'!$L$16"}</definedName>
    <definedName name="_______________________?u" hidden="1">{"'Sheet1'!$L$16"}</definedName>
    <definedName name="_______________________?yt?t" hidden="1">{"'Sheet1'!$L$16"}</definedName>
    <definedName name="________________________?" hidden="1">{"'Sheet1'!$L$16"}</definedName>
    <definedName name="________________________?dhgg" hidden="1">{"'Sheet1'!$L$16"}</definedName>
    <definedName name="________________________?g" hidden="1">{"'Sheet1'!$L$16"}</definedName>
    <definedName name="________________________?gg" hidden="1">{"'Sheet1'!$L$16"}</definedName>
    <definedName name="________________________?gga" hidden="1">{"'Sheet1'!$L$16"}</definedName>
    <definedName name="________________________?hf" hidden="1">{"'Sheet1'!$L$16"}</definedName>
    <definedName name="________________________?nt" hidden="1">{"'Sheet1'!$L$16"}</definedName>
    <definedName name="________________________?th" hidden="1">{"'Sheet1'!$L$16"}</definedName>
    <definedName name="________________________?u" hidden="1">{"'Sheet1'!$L$16"}</definedName>
    <definedName name="________________________?yt?t" hidden="1">{"'Sheet1'!$L$16"}</definedName>
    <definedName name="_________________________?" hidden="1">{"'Sheet1'!$L$16"}</definedName>
    <definedName name="_________________________?dhgg" hidden="1">{"'Sheet1'!$L$16"}</definedName>
    <definedName name="_________________________?g" hidden="1">{"'Sheet1'!$L$16"}</definedName>
    <definedName name="_________________________?gg" hidden="1">{"'Sheet1'!$L$16"}</definedName>
    <definedName name="_________________________?gga" hidden="1">{"'Sheet1'!$L$16"}</definedName>
    <definedName name="_________________________?hf" hidden="1">{"'Sheet1'!$L$16"}</definedName>
    <definedName name="_________________________?nt" hidden="1">{"'Sheet1'!$L$16"}</definedName>
    <definedName name="_________________________?th" hidden="1">{"'Sheet1'!$L$16"}</definedName>
    <definedName name="_________________________?u" hidden="1">{"'Sheet1'!$L$16"}</definedName>
    <definedName name="_________________________?yt?t" hidden="1">{"'Sheet1'!$L$16"}</definedName>
    <definedName name="__________________________?" hidden="1">{"'Sheet1'!$L$16"}</definedName>
    <definedName name="__________________________?dhgg" hidden="1">{"'Sheet1'!$L$16"}</definedName>
    <definedName name="__________________________?g" hidden="1">{"'Sheet1'!$L$16"}</definedName>
    <definedName name="__________________________?gg" hidden="1">{"'Sheet1'!$L$16"}</definedName>
    <definedName name="__________________________?gga" hidden="1">{"'Sheet1'!$L$16"}</definedName>
    <definedName name="__________________________?hf" hidden="1">{"'Sheet1'!$L$16"}</definedName>
    <definedName name="__________________________?nt" hidden="1">{"'Sheet1'!$L$16"}</definedName>
    <definedName name="__________________________?th" hidden="1">{"'Sheet1'!$L$16"}</definedName>
    <definedName name="__________________________?u" hidden="1">{"'Sheet1'!$L$16"}</definedName>
    <definedName name="__________________________?yt?t" hidden="1">{"'Sheet1'!$L$16"}</definedName>
    <definedName name="___________________________?" hidden="1">{"'Sheet1'!$L$16"}</definedName>
    <definedName name="___________________________?dhgg" hidden="1">{"'Sheet1'!$L$16"}</definedName>
    <definedName name="___________________________?g" hidden="1">{"'Sheet1'!$L$16"}</definedName>
    <definedName name="___________________________?gg" hidden="1">{"'Sheet1'!$L$16"}</definedName>
    <definedName name="___________________________?gga" hidden="1">{"'Sheet1'!$L$16"}</definedName>
    <definedName name="___________________________?hf" hidden="1">{"'Sheet1'!$L$16"}</definedName>
    <definedName name="___________________________?nt" hidden="1">{"'Sheet1'!$L$16"}</definedName>
    <definedName name="___________________________?th" hidden="1">{"'Sheet1'!$L$16"}</definedName>
    <definedName name="___________________________?u" hidden="1">{"'Sheet1'!$L$16"}</definedName>
    <definedName name="___________________________?yt?t" hidden="1">{"'Sheet1'!$L$16"}</definedName>
    <definedName name="____________________________?" hidden="1">{"'Sheet1'!$L$16"}</definedName>
    <definedName name="____________________________?dhgg" hidden="1">{"'Sheet1'!$L$16"}</definedName>
    <definedName name="____________________________?g" hidden="1">{"'Sheet1'!$L$16"}</definedName>
    <definedName name="____________________________?gg" hidden="1">{"'Sheet1'!$L$16"}</definedName>
    <definedName name="____________________________?gga" hidden="1">{"'Sheet1'!$L$16"}</definedName>
    <definedName name="____________________________?hf" hidden="1">{"'Sheet1'!$L$16"}</definedName>
    <definedName name="____________________________?nt" hidden="1">{"'Sheet1'!$L$16"}</definedName>
    <definedName name="____________________________?th" hidden="1">{"'Sheet1'!$L$16"}</definedName>
    <definedName name="____________________________?u" hidden="1">{"'Sheet1'!$L$16"}</definedName>
    <definedName name="____________________________?yt?t" hidden="1">{"'Sheet1'!$L$16"}</definedName>
    <definedName name="____________________________h1" hidden="1">{"'Sheet1'!$L$16"}</definedName>
    <definedName name="____________________________tb2" hidden="1">{"'Sheet1'!$L$16"}</definedName>
    <definedName name="___________________________h1" hidden="1">{"'Sheet1'!$L$16"}</definedName>
    <definedName name="___________________________tb2" hidden="1">{"'Sheet1'!$L$16"}</definedName>
    <definedName name="__________________________h1" hidden="1">{"'Sheet1'!$L$16"}</definedName>
    <definedName name="__________________________tb2" hidden="1">{"'Sheet1'!$L$16"}</definedName>
    <definedName name="_________________________Goi8" hidden="1">{"'Sheet1'!$L$16"}</definedName>
    <definedName name="_________________________h1" hidden="1">{"'Sheet1'!$L$16"}</definedName>
    <definedName name="_________________________tb2" hidden="1">{"'Sheet1'!$L$16"}</definedName>
    <definedName name="________________________Goi8" hidden="1">{"'Sheet1'!$L$16"}</definedName>
    <definedName name="________________________h1" hidden="1">{"'Sheet1'!$L$16"}</definedName>
    <definedName name="________________________tb2" hidden="1">{"'Sheet1'!$L$16"}</definedName>
    <definedName name="_______________________Goi8" hidden="1">{"'Sheet1'!$L$16"}</definedName>
    <definedName name="_______________________h1" hidden="1">{"'Sheet1'!$L$16"}</definedName>
    <definedName name="_______________________tb2" hidden="1">{"'Sheet1'!$L$16"}</definedName>
    <definedName name="______________________Goi8" hidden="1">{"'Sheet1'!$L$16"}</definedName>
    <definedName name="______________________tb2" hidden="1">{"'Sheet1'!$L$16"}</definedName>
    <definedName name="_____________________Goi8" hidden="1">{"'Sheet1'!$L$16"}</definedName>
    <definedName name="_____________________h1" hidden="1">{"'Sheet1'!$L$16"}</definedName>
    <definedName name="_____________________tb2" hidden="1">{"'Sheet1'!$L$16"}</definedName>
    <definedName name="____________________a1" hidden="1">{"'Sheet1'!$L$16"}</definedName>
    <definedName name="____________________Goi8" hidden="1">{"'Sheet1'!$L$16"}</definedName>
    <definedName name="____________________tb2" hidden="1">{"'Sheet1'!$L$16"}</definedName>
    <definedName name="___________________a1" hidden="1">{"'Sheet1'!$L$16"}</definedName>
    <definedName name="___________________Goi8" hidden="1">{"'Sheet1'!$L$16"}</definedName>
    <definedName name="___________________h1" hidden="1">{"'Sheet1'!$L$16"}</definedName>
    <definedName name="___________________tb2" hidden="1">{"'Sheet1'!$L$16"}</definedName>
    <definedName name="__________________a1" hidden="1">{"'Sheet1'!$L$16"}</definedName>
    <definedName name="________________NSO2" hidden="1">{"'Sheet1'!$L$16"}</definedName>
    <definedName name="_______________NSO2" hidden="1">{"'Sheet1'!$L$16"}</definedName>
    <definedName name="______________NSO2" hidden="1">{"'Sheet1'!$L$16"}</definedName>
    <definedName name="_____________sd1" hidden="1">{"'Sheet1'!$L$16"}</definedName>
    <definedName name="_____________sd2" hidden="1">{"'Sheet1'!$L$16"}</definedName>
    <definedName name="_____________T8" hidden="1">{"'Sheet1'!$L$16"}</definedName>
    <definedName name="____________NSO2" hidden="1">{"'Sheet1'!$L$16"}</definedName>
    <definedName name="____________sd1" hidden="1">{"'Sheet1'!$L$16"}</definedName>
    <definedName name="____________sd2" hidden="1">{"'Sheet1'!$L$16"}</definedName>
    <definedName name="____________T8" hidden="1">{"'Sheet1'!$L$16"}</definedName>
    <definedName name="____________tb2" hidden="1">{"'Sheet1'!$L$16"}</definedName>
    <definedName name="__________HUY2" hidden="1">{"'Sheet1'!$L$16"}</definedName>
    <definedName name="_________ban2" hidden="1">{"'Sheet1'!$L$16"}</definedName>
    <definedName name="_________HUY2" hidden="1">{"'Sheet1'!$L$16"}</definedName>
    <definedName name="_________M36" hidden="1">{"'Sheet1'!$L$16"}</definedName>
    <definedName name="_________Tru21" hidden="1">{"'Sheet1'!$L$16"}</definedName>
    <definedName name="________hu1" hidden="1">{"'Sheet1'!$L$16"}</definedName>
    <definedName name="________hu7" hidden="1">{"'Sheet1'!$L$16"}</definedName>
    <definedName name="________HUY2" hidden="1">{"'Sheet1'!$L$16"}</definedName>
    <definedName name="________T10" hidden="1">{"'Sheet1'!$L$16"}</definedName>
    <definedName name="_______CN1" hidden="1">{"'Sheet1'!$L$16"}</definedName>
    <definedName name="_______hu7" hidden="1">{"'Sheet1'!$L$16"}</definedName>
    <definedName name="_______huy1" hidden="1">{"'Sheet1'!$L$16"}</definedName>
    <definedName name="_______HUY2" hidden="1">{"'Sheet1'!$L$16"}</definedName>
    <definedName name="_______T10" hidden="1">{"'Sheet1'!$L$16"}</definedName>
    <definedName name="______ban2" hidden="1">{"'Sheet1'!$L$16"}</definedName>
    <definedName name="______CN1" hidden="1">{"'Sheet1'!$L$16"}</definedName>
    <definedName name="______hu7" hidden="1">{"'Sheet1'!$L$16"}</definedName>
    <definedName name="______HUY2" hidden="1">{"'Sheet1'!$L$16"}</definedName>
    <definedName name="______M36" hidden="1">{"'Sheet1'!$L$16"}</definedName>
    <definedName name="______pa4" hidden="1">{"'Sheet1'!$L$16"}</definedName>
    <definedName name="______T10" hidden="1">{"'Sheet1'!$L$16"}</definedName>
    <definedName name="______Tru21" hidden="1">{"'Sheet1'!$L$16"}</definedName>
    <definedName name="_____a2" hidden="1">{"'Sheet1'!$L$16"}</definedName>
    <definedName name="_____CN1" hidden="1">{"'Sheet1'!$L$16"}</definedName>
    <definedName name="_____hu7" hidden="1">{"'Sheet1'!$L$16"}</definedName>
    <definedName name="_____HUY2" hidden="1">{"'Sheet1'!$L$16"}</definedName>
    <definedName name="_____T10" hidden="1">{"'Sheet1'!$L$16"}</definedName>
    <definedName name="_____TT31" hidden="1">{"'Sheet1'!$L$16"}</definedName>
    <definedName name="____B1" hidden="1">{"'Sheet1'!$L$16"}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hu7" hidden="1">{"'Sheet1'!$L$16"}</definedName>
    <definedName name="____HUY2" hidden="1">{"'Sheet1'!$L$16"}</definedName>
    <definedName name="____lk2" hidden="1">{"'Sheet1'!$L$16"}</definedName>
    <definedName name="____M36" hidden="1">{"'Sheet1'!$L$16"}</definedName>
    <definedName name="____Pl2" hidden="1">{"'Sheet1'!$L$16"}</definedName>
    <definedName name="____T10" hidden="1">{"'Sheet1'!$L$16"}</definedName>
    <definedName name="____TK211" hidden="1">{"'Sheet1'!$L$16"}</definedName>
    <definedName name="____TT31" hidden="1">{"'Sheet1'!$L$16"}</definedName>
    <definedName name="____Tru21" hidden="1">{"'Sheet1'!$L$16"}</definedName>
    <definedName name="___a2" hidden="1">{"'Sheet1'!$L$16"}</definedName>
    <definedName name="___B1" hidden="1">{"'Sheet1'!$L$16"}</definedName>
    <definedName name="___ban2" hidden="1">{"'Sheet1'!$L$16"}</definedName>
    <definedName name="___cep1" hidden="1">{"'Sheet1'!$L$16"}</definedName>
    <definedName name="___CN1" hidden="1">{"'Sheet1'!$L$16"}</definedName>
    <definedName name="___Coc39" hidden="1">{"'Sheet1'!$L$16"}</definedName>
    <definedName name="___hu7" hidden="1">{"'Sheet1'!$L$16"}</definedName>
    <definedName name="___HUY2" hidden="1">{"'Sheet1'!$L$16"}</definedName>
    <definedName name="___k10" hidden="1">{"'Sheet1'!$L$16"}</definedName>
    <definedName name="___K146" hidden="1">{"'Sheet1'!$L$16"}</definedName>
    <definedName name="___lk2" hidden="1">{"'Sheet1'!$L$16"}</definedName>
    <definedName name="___M36" hidden="1">{"'Sheet1'!$L$16"}</definedName>
    <definedName name="___moi2" hidden="1">{"'Sheet1'!$L$16"}</definedName>
    <definedName name="___NK5" hidden="1">{"'Sheet1'!$L$16"}</definedName>
    <definedName name="___pa4" hidden="1">{"'Sheet1'!$L$16"}</definedName>
    <definedName name="___Pl2" hidden="1">{"'Sheet1'!$L$16"}</definedName>
    <definedName name="___T10" hidden="1">{"'Sheet1'!$L$16"}</definedName>
    <definedName name="___T3" hidden="1">{"'Sheet1'!$L$16"}</definedName>
    <definedName name="___TK211" hidden="1">{"'Sheet1'!$L$16"}</definedName>
    <definedName name="___TT31" hidden="1">{"'Sheet1'!$L$16"}</definedName>
    <definedName name="___Tru21" hidden="1">{"'Sheet1'!$L$16"}</definedName>
    <definedName name="__1_?" hidden="1">{"'Sheet1'!$L$16"}</definedName>
    <definedName name="__10_?th" hidden="1">{"'Sheet1'!$L$16"}</definedName>
    <definedName name="__11_?u" hidden="1">{"'Sheet1'!$L$16"}</definedName>
    <definedName name="__12_?yt?t" hidden="1">{"'Sheet1'!$L$16"}</definedName>
    <definedName name="__2_?dhgg" hidden="1">{"'Sheet1'!$L$16"}</definedName>
    <definedName name="__5_?g" hidden="1">{"'Sheet1'!$L$16"}</definedName>
    <definedName name="__6_?gg" hidden="1">{"'Sheet1'!$L$16"}</definedName>
    <definedName name="__7_?gga" hidden="1">{"'Sheet1'!$L$16"}</definedName>
    <definedName name="__8_?hf" hidden="1">{"'Sheet1'!$L$16"}</definedName>
    <definedName name="__9_?nt" hidden="1">{"'Sheet1'!$L$16"}</definedName>
    <definedName name="__B1" hidden="1">{"'Sheet1'!$L$16"}</definedName>
    <definedName name="__ban2" hidden="1">{"'Sheet1'!$L$16"}</definedName>
    <definedName name="__Coc39" hidden="1">{"'Sheet1'!$L$16"}</definedName>
    <definedName name="__hu7" hidden="1">{"'Sheet1'!$L$16"}</definedName>
    <definedName name="__IntlFixup">TRUE</definedName>
    <definedName name="__k10" hidden="1">{"'Sheet1'!$L$16"}</definedName>
    <definedName name="__K146" hidden="1">{"'Sheet1'!$L$16"}</definedName>
    <definedName name="__lk2" hidden="1">{"'Sheet1'!$L$16"}</definedName>
    <definedName name="__M36" hidden="1">{"'Sheet1'!$L$16"}</definedName>
    <definedName name="__moi2" hidden="1">{"'Sheet1'!$L$16"}</definedName>
    <definedName name="__NK5" hidden="1">{"'Sheet1'!$L$16"}</definedName>
    <definedName name="__pa4" hidden="1">{"'Sheet1'!$L$16"}</definedName>
    <definedName name="__Pl2" hidden="1">{"'Sheet1'!$L$16"}</definedName>
    <definedName name="__T10" hidden="1">{"'Sheet1'!$L$16"}</definedName>
    <definedName name="__TK211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1_?" hidden="1">{"'Sheet1'!$L$16"}</definedName>
    <definedName name="_10_?dhgg" hidden="1">{"'Sheet1'!$L$16"}</definedName>
    <definedName name="_10_?th" hidden="1">{"'Sheet1'!$L$16"}</definedName>
    <definedName name="_11_?u" hidden="1">{"'Sheet1'!$L$16"}</definedName>
    <definedName name="_12_?yt?t" hidden="1">{"'Sheet1'!$L$16"}</definedName>
    <definedName name="_13_?dhgg" hidden="1">{"'Sheet1'!$L$16"}</definedName>
    <definedName name="_14_?dhgg" hidden="1">{"'Sheet1'!$L$16"}</definedName>
    <definedName name="_17_?dhgg" hidden="1">{"'Sheet1'!$L$16"}</definedName>
    <definedName name="_1HTML_Tit_e">"00Q2961-SUM"</definedName>
    <definedName name="_2_?dhgg" hidden="1">{"'Sheet1'!$L$16"}</definedName>
    <definedName name="_25_?g" hidden="1">{"'Sheet1'!$L$16"}</definedName>
    <definedName name="_30_?gg" hidden="1">{"'Sheet1'!$L$16"}</definedName>
    <definedName name="_31_?g" hidden="1">{"'Sheet1'!$L$16"}</definedName>
    <definedName name="_35_?g" hidden="1">{"'Sheet1'!$L$16"}</definedName>
    <definedName name="_35_?gga" hidden="1">{"'Sheet1'!$L$16"}</definedName>
    <definedName name="_37_?gg" hidden="1">{"'Sheet1'!$L$16"}</definedName>
    <definedName name="_40_?hf" hidden="1">{"'Sheet1'!$L$16"}</definedName>
    <definedName name="_40x4">5100</definedName>
    <definedName name="_41_?g" hidden="1">{"'Sheet1'!$L$16"}</definedName>
    <definedName name="_413565">"hdong+Sheet1!$A$2:$J$24263!$A$13374"</definedName>
    <definedName name="_42_?gg" hidden="1">{"'Sheet1'!$L$16"}</definedName>
    <definedName name="_43_?gga" hidden="1">{"'Sheet1'!$L$16"}</definedName>
    <definedName name="_45_?nt" hidden="1">{"'Sheet1'!$L$16"}</definedName>
    <definedName name="_47_?gg" hidden="1">{"'Sheet1'!$L$16"}</definedName>
    <definedName name="_49_?gga" hidden="1">{"'Sheet1'!$L$16"}</definedName>
    <definedName name="_49_?hf" hidden="1">{"'Sheet1'!$L$16"}</definedName>
    <definedName name="_4HTML_Tit_e">"00Q2961-SUM"</definedName>
    <definedName name="_5_?" hidden="1">{"'Sheet1'!$L$16"}</definedName>
    <definedName name="_5_?g" hidden="1">{"'Sheet1'!$L$16"}</definedName>
    <definedName name="_50_?th" hidden="1">{"'Sheet1'!$L$16"}</definedName>
    <definedName name="_53_?gga" hidden="1">{"'Sheet1'!$L$16"}</definedName>
    <definedName name="_55_?nt" hidden="1">{"'Sheet1'!$L$16"}</definedName>
    <definedName name="_55_?u" hidden="1">{"'Sheet1'!$L$16"}</definedName>
    <definedName name="_56_?hf" hidden="1">{"'Sheet1'!$L$16"}</definedName>
    <definedName name="_59_?hf" hidden="1">{"'Sheet1'!$L$16"}</definedName>
    <definedName name="_6_?" hidden="1">{"'Sheet1'!$L$16"}</definedName>
    <definedName name="_6_?gg" hidden="1">{"'Sheet1'!$L$16"}</definedName>
    <definedName name="_60_?yt?t" hidden="1">{"'Sheet1'!$L$16"}</definedName>
    <definedName name="_61_?th" hidden="1">{"'Sheet1'!$L$16"}</definedName>
    <definedName name="_63_?nt" hidden="1">{"'Sheet1'!$L$16"}</definedName>
    <definedName name="_67_?u" hidden="1">{"'Sheet1'!$L$16"}</definedName>
    <definedName name="_7_?" hidden="1">{"'Sheet1'!$L$16"}</definedName>
    <definedName name="_7_?gga" hidden="1">{"'Sheet1'!$L$16"}</definedName>
    <definedName name="_70_?th" hidden="1">{"'Sheet1'!$L$16"}</definedName>
    <definedName name="_71_?nt" hidden="1">{"'Sheet1'!$L$16"}</definedName>
    <definedName name="_73_?yt?t" hidden="1">{"'Sheet1'!$L$16"}</definedName>
    <definedName name="_77_?th" hidden="1">{"'Sheet1'!$L$16"}</definedName>
    <definedName name="_77_?u" hidden="1">{"'Sheet1'!$L$16"}</definedName>
    <definedName name="_8_?hf" hidden="1">{"'Sheet1'!$L$16"}</definedName>
    <definedName name="_83_?u" hidden="1">{"'Sheet1'!$L$16"}</definedName>
    <definedName name="_84_?yt?t" hidden="1">{"'Sheet1'!$L$16"}</definedName>
    <definedName name="_89_?yt?t" hidden="1">{"'Sheet1'!$L$16"}</definedName>
    <definedName name="_9_?nt" hidden="1">{"'Sheet1'!$L$16"}</definedName>
    <definedName name="_a11" hidden="1">{"'Sheet1'!$L$16"}</definedName>
    <definedName name="_a2" hidden="1">{"'Sheet1'!$L$16"}</definedName>
    <definedName name="_bac3">12413</definedName>
    <definedName name="_bac4">13529</definedName>
    <definedName name="_bac5">15483</definedName>
    <definedName name="_ban2" hidden="1">{"'Sheet1'!$L$16"}</definedName>
    <definedName name="_bht6" hidden="1">{"'Sheet1'!$L$16"}</definedName>
    <definedName name="_Bm2" hidden="1">{"'Sheet1'!$L$16"}</definedName>
    <definedName name="_Coc39" hidden="1">{"'Sheet1'!$L$16"}</definedName>
    <definedName name="_CP31" hidden="1">{"'Sheet1'!$L$16"}</definedName>
    <definedName name="_CT3" hidden="1">{"'Sheet1'!$L$16"}</definedName>
    <definedName name="_D2" hidden="1">{"'Sheet1'!$L$16"}</definedName>
    <definedName name="_f5" hidden="1">{"'Sheet1'!$L$16"}</definedName>
    <definedName name="_xlnm._FilterDatabase" localSheetId="1" hidden="1">'EA SUP- TONG KE'!$L$5:$M$74</definedName>
    <definedName name="_xlnm._FilterDatabase" localSheetId="2" hidden="1">'LK THAY DAY HA'!$A$6:$AP$353</definedName>
    <definedName name="_xlnm._FilterDatabase" localSheetId="3" hidden="1">'LK THAY DAY TA'!$A$6:$BI$308</definedName>
    <definedName name="_hsm2">1.1289</definedName>
    <definedName name="_k10" hidden="1">{"'Sheet1'!$L$16"}</definedName>
    <definedName name="_K146" hidden="1">{"'Sheet1'!$L$16"}</definedName>
    <definedName name="_k27" hidden="1">{"'Sheet1'!$L$16"}</definedName>
    <definedName name="_km03" hidden="1">{"'Sheet1'!$L$16"}</definedName>
    <definedName name="_lk2" hidden="1">{"'Sheet1'!$L$16"}</definedName>
    <definedName name="_m1233" hidden="1">{"'Sheet1'!$L$16"}</definedName>
    <definedName name="_M36" hidden="1">{"'Sheet1'!$L$16"}</definedName>
    <definedName name="_mau03" hidden="1">{"'Sheet1'!$L$16"}</definedName>
    <definedName name="_mau1" hidden="1">{"'Sheet1'!$L$16"}</definedName>
    <definedName name="_mau2" hidden="1">{"'Sheet1'!$L$16"}</definedName>
    <definedName name="_moi2" hidden="1">{"'Sheet1'!$L$16"}</definedName>
    <definedName name="_nam1" hidden="1">{"'Sheet1'!$L$16"}</definedName>
    <definedName name="_nam3" hidden="1">{"'Sheet1'!$L$16"}</definedName>
    <definedName name="_NK5" hidden="1">{"'Sheet1'!$L$16"}</definedName>
    <definedName name="_Order1">255</definedName>
    <definedName name="_Order2">255</definedName>
    <definedName name="_pa4" hidden="1">{"'Sheet1'!$L$16"}</definedName>
    <definedName name="_phu3" hidden="1">{"'Sheet1'!$L$16"}</definedName>
    <definedName name="_QT1" hidden="1">{"'Sheet1'!$L$16"}</definedName>
    <definedName name="_Regression_Int" hidden="1">1</definedName>
    <definedName name="_sxt5" hidden="1">{"'Sheet1'!$L$16"}</definedName>
    <definedName name="_T12" hidden="1">{"'Sheet1'!$L$16"}</definedName>
    <definedName name="_TK211" hidden="1">{"'Sheet1'!$L$16"}</definedName>
    <definedName name="_TV2" hidden="1">{"'Sheet1'!$L$16"}</definedName>
    <definedName name="_Tru21" hidden="1">{"'Sheet1'!$L$16"}</definedName>
    <definedName name="_vpt5" hidden="1">{"'Sheet1'!$L$16"}</definedName>
    <definedName name="_vpt6" hidden="1">{"'Sheet1'!$L$16"}</definedName>
    <definedName name="_VT3" hidden="1">{"'Sheet1'!$L$16"}</definedName>
    <definedName name="a_1" hidden="1">{"'Sheet1'!$L$16"}</definedName>
    <definedName name="A01.Pr.Col.Start">2</definedName>
    <definedName name="A01.Row">52</definedName>
    <definedName name="A01.Row.height">12.6</definedName>
    <definedName name="A01.Type">"A4P-01"</definedName>
    <definedName name="A01.Ver.Date">"1994-03-20"</definedName>
    <definedName name="aasasas" hidden="1">{"'Sheet1'!$L$16"}</definedName>
    <definedName name="ada" hidden="1">{"'Sheet1'!$L$16"}</definedName>
    <definedName name="ae" hidden="1">{"'Sheet1'!$L$16"}</definedName>
    <definedName name="aegerhfg" hidden="1">{"'Sheet1'!$L$16"}</definedName>
    <definedName name="afasfaf" hidden="1">{"'Sheet1'!$L$16"}</definedName>
    <definedName name="ag" hidden="1">{"'Sheet1'!$L$16"}</definedName>
    <definedName name="anscount">6</definedName>
    <definedName name="AS2DocOpenMode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a" hidden="1">{"'Sheet1'!$L$16"}</definedName>
    <definedName name="asss" hidden="1">{"'Sheet1'!$L$16"}</definedName>
    <definedName name="av" hidden="1">{"'Sheet1'!$L$16"}</definedName>
    <definedName name="bac3.5">12971</definedName>
    <definedName name="bac3.7">13180</definedName>
    <definedName name="bac4.5">14925</definedName>
    <definedName name="bai" hidden="1">{"'Sheet1'!$L$16"}</definedName>
    <definedName name="banql" hidden="1">{"'Sheet1'!$L$16"}</definedName>
    <definedName name="BCKQKD" hidden="1">{"'Sheet1'!$L$16"}</definedName>
    <definedName name="bdd">1.5</definedName>
    <definedName name="BG_Del" hidden="1">15</definedName>
    <definedName name="BG_Ins" hidden="1">4</definedName>
    <definedName name="BG_Mod" hidden="1">6</definedName>
    <definedName name="bghui" hidden="1">{"'Sheet1'!$L$16"}</definedName>
    <definedName name="BL">"$A$1:$f$11"</definedName>
    <definedName name="bn" hidden="1">{"'Sheet1'!$L$16"}</definedName>
    <definedName name="boook" hidden="1">{"'Sheet1'!$L$16"}</definedName>
    <definedName name="Bulongma">8700</definedName>
    <definedName name="CA">"ca"</definedName>
    <definedName name="CACAU">298161</definedName>
    <definedName name="cauthang" hidden="1">{"'Sheet1'!$L$16"}</definedName>
    <definedName name="CBTH" hidden="1">{"'Sheet1'!$L$16"}</definedName>
    <definedName name="cfgg" hidden="1">{"'Sheet1'!$L$16"}</definedName>
    <definedName name="CIQWBGuid" hidden="1">"b1f5f3b8-e296-42cb-94b9-80f2d51cf14d"</definedName>
    <definedName name="CLVC3">0.1</definedName>
    <definedName name="Coc_60" hidden="1">{"'Sheet1'!$L$16"}</definedName>
    <definedName name="CoCauN" hidden="1">{"'Sheet1'!$L$16"}</definedName>
    <definedName name="Cotsatma">9726</definedName>
    <definedName name="Cotthepma">9726</definedName>
    <definedName name="csDesignMode">1</definedName>
    <definedName name="Chiettinh" hidden="1">{"'Sheet1'!$L$16"}</definedName>
    <definedName name="chung">66</definedName>
    <definedName name="d¸" hidden="1">{"'Sheet1'!$L$16"}</definedName>
    <definedName name="DAI" hidden="1">{0}</definedName>
    <definedName name="dam">78000</definedName>
    <definedName name="DAMMONG" hidden="1">{"'Sheet1'!$L$16"}</definedName>
    <definedName name="Dautu" hidden="1">{"'Sheet1'!$L$16"}</definedName>
    <definedName name="DCL_22">12117600</definedName>
    <definedName name="DCL_35">13127400</definedName>
    <definedName name="ddđá" hidden="1">{"'Sheet1'!$L$16"}</definedName>
    <definedName name="ddf" hidden="1">{"'Sheet1'!$L$16"}</definedName>
    <definedName name="ddfgd" hidden="1">{"'Sheet1'!$L$16"}</definedName>
    <definedName name="dđ" hidden="1">{"'Sheet1'!$L$16"}</definedName>
    <definedName name="deedfsd" hidden="1">{"'Sheet1'!$L$16"}</definedName>
    <definedName name="dfg" localSheetId="2" hidden="1">{"'Sheet1'!$L$16"}</definedName>
    <definedName name="dfg" localSheetId="3" hidden="1">{"'Sheet1'!$L$16"}</definedName>
    <definedName name="dfgasdg" hidden="1">{"'Sheet1'!$L$16"}</definedName>
    <definedName name="dfhp" hidden="1">{"'Sheet1'!$L$16"}</definedName>
    <definedName name="DFSDF" hidden="1">{"'Sheet1'!$L$16"}</definedName>
    <definedName name="dft" hidden="1">{"'Sheet1'!$L$16"}</definedName>
    <definedName name="DG">"DG"</definedName>
    <definedName name="DGCS">33500</definedName>
    <definedName name="dgdf" hidden="1">{"'Sheet1'!$L$16"}</definedName>
    <definedName name="dgf" hidden="1">{"'Sheet1'!$L$16"}</definedName>
    <definedName name="DIFF">"khác"</definedName>
    <definedName name="DL" hidden="1">{"'Sheet1'!$L$16"}</definedName>
    <definedName name="Dot" hidden="1">{"'Sheet1'!$L$16"}</definedName>
    <definedName name="drg" hidden="1">{"'Sheet1'!$L$16"}</definedName>
    <definedName name="DTCT2" hidden="1">{"'Sheet1'!$L$16"}</definedName>
    <definedName name="dtctnd" hidden="1">{"'Sheet1'!$L$16"}</definedName>
    <definedName name="Dug" hidden="1">{"'Sheet1'!$L$16"}</definedName>
    <definedName name="Duongnaco" hidden="1">{"'Sheet1'!$L$16"}</definedName>
    <definedName name="duongvt" hidden="1">{"'Sheet1'!$L$16"}</definedName>
    <definedName name="đ" hidden="1">{"'Sheet1'!$L$16"}</definedName>
    <definedName name="ed" hidden="1">{"'Sheet1'!$L$16"}</definedName>
    <definedName name="EI">"8"</definedName>
    <definedName name="erf" hidden="1">{"'Sheet1'!$L$16"}</definedName>
    <definedName name="fasfw" hidden="1">{"'Sheet1'!$L$16"}</definedName>
    <definedName name="FCO">"Group 159"</definedName>
    <definedName name="fds" hidden="1">{"'Sheet1'!$L$16"}</definedName>
    <definedName name="fdsff" hidden="1">{"'Sheet1'!$L$16"}</definedName>
    <definedName name="ffa" hidden="1">{"'Sheet1'!$L$16"}</definedName>
    <definedName name="fgag" hidden="1">{"'Sheet1'!$L$16"}</definedName>
    <definedName name="fgf" hidden="1">{"'Sheet1'!$L$16"}</definedName>
    <definedName name="fhh" hidden="1">{"'Sheet1'!$L$16"}</definedName>
    <definedName name="FI_12">4820</definedName>
    <definedName name="fsd" hidden="1">{"'Sheet1'!$L$16"}</definedName>
    <definedName name="gagf" hidden="1">{"'Sheet1'!$L$16"}</definedName>
    <definedName name="GDS" hidden="1">{"'Sheet1'!$L$16"}</definedName>
    <definedName name="gfdgfd" hidden="1">{"'Sheet1'!$L$16"}</definedName>
    <definedName name="GFGSD" hidden="1">{"'Sheet1'!$L$16"}</definedName>
    <definedName name="gfh" hidden="1">{"'Sheet1'!$L$16"}</definedName>
    <definedName name="gfhf" hidden="1">{"'Sheet1'!$L$16"}</definedName>
    <definedName name="gfhkj" hidden="1">{"'Sheet1'!$L$16"}</definedName>
    <definedName name="ghfdhs" hidden="1">{"'Sheet1'!$L$16"}</definedName>
    <definedName name="gjhi" hidden="1">{"'Sheet1'!$L$16"}</definedName>
    <definedName name="gra" hidden="1">{"'Sheet1'!$L$16"}</definedName>
    <definedName name="GƯD" hidden="1">{"'Sheet1'!$L$16"}</definedName>
    <definedName name="gi">0.4</definedName>
    <definedName name="haiacc" hidden="1">{"'Sheet1'!$L$16"}</definedName>
    <definedName name="HCSL" hidden="1">{"'Sheet1'!$L$16"}</definedName>
    <definedName name="hdyt" hidden="1">{"'Sheet1'!$L$16"}</definedName>
    <definedName name="Heä_soá_laép_xaø_H">1.7</definedName>
    <definedName name="Heso_A1">2.34</definedName>
    <definedName name="heso_A2">2.65</definedName>
    <definedName name="hgjdhgd" hidden="1">{"'Sheet1'!$L$16"}</definedName>
    <definedName name="hgrf" hidden="1">{"'Sheet1'!$L$16"}</definedName>
    <definedName name="hhffgg" hidden="1">{"'Sheet1'!$L$16"}</definedName>
    <definedName name="hhh" hidden="1">{"'Sheet1'!$L$16"}</definedName>
    <definedName name="HIEU" hidden="1">{"'Sheet1'!$L$16"}</definedName>
    <definedName name="Hinh_thuc">"bangtra"</definedName>
    <definedName name="hjjkl" hidden="1">{"'Sheet1'!$L$16"}</definedName>
    <definedName name="hoc">55000</definedName>
    <definedName name="HS_Giam">802946000/1060041660</definedName>
    <definedName name="HSCT3">0.1</definedName>
    <definedName name="HSDN">2.5</definedName>
    <definedName name="HSI">1.8857</definedName>
    <definedName name="HSII">1.8255</definedName>
    <definedName name="HSIII">1.7333</definedName>
    <definedName name="HSIV">1.665</definedName>
    <definedName name="hskh">1</definedName>
    <definedName name="HSLXH">1.7</definedName>
    <definedName name="HSM_Dat">1.07*1.055</definedName>
    <definedName name="HSM_Xay">1.07*1.055</definedName>
    <definedName name="hsn">0.5</definedName>
    <definedName name="hsnc_cau2">1.626</definedName>
    <definedName name="hsnc_d">1.6356</definedName>
    <definedName name="hsnc_d2">1.6356</definedName>
    <definedName name="HSPCKV">0.3</definedName>
    <definedName name="HSTH">0</definedName>
    <definedName name="HTML_CodePage">950</definedName>
    <definedName name="HTML_Control" localSheetId="2" hidden="1">{"'Sheet1'!$L$16"}</definedName>
    <definedName name="HTML_Control" localSheetId="3" hidden="1">{"'Sheet1'!$L$16"}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Title">"00Q3961-SUM"</definedName>
    <definedName name="HTMT" hidden="1">{"'Sheet1'!$L$16"}</definedName>
    <definedName name="huy" localSheetId="2" hidden="1">{"'Sheet1'!$L$16"}</definedName>
    <definedName name="huy" localSheetId="3" hidden="1">{"'Sheet1'!$L$16"}</definedName>
    <definedName name="huyhuy" hidden="1">{"'Sheet1'!$L$16"}</definedName>
    <definedName name="hyîa" hidden="1">{"'Sheet1'!$L$16"}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"03/23/2020 05:28:32"</definedName>
    <definedName name="IQ_QTD" hidden="1">750000</definedName>
    <definedName name="IQ_TODAY" hidden="1">0</definedName>
    <definedName name="IQ_YTDMONTH" hidden="1">130000</definedName>
    <definedName name="JBIC2_02" hidden="1">{"'Sheet1'!$L$16"}</definedName>
    <definedName name="jk" hidden="1">{"'Sheet1'!$L$16"}</definedName>
    <definedName name="JY" hidden="1">{"'Sheet1'!$L$16"}</definedName>
    <definedName name="K">1000</definedName>
    <definedName name="kb_1" hidden="1">{"'Sheet1'!$L$16"}</definedName>
    <definedName name="ket" hidden="1">{"'Sheet1'!$L$16"}</definedName>
    <definedName name="kgh" hidden="1">{"'Sheet1'!$L$16"}</definedName>
    <definedName name="kk">0.8</definedName>
    <definedName name="KLduonggiaods" hidden="1">{"'Sheet1'!$L$16"}</definedName>
    <definedName name="km" hidden="1">{"'Sheet1'!$L$16"}</definedName>
    <definedName name="KPC">0.7</definedName>
    <definedName name="KS">"ks"</definedName>
    <definedName name="ksbn" hidden="1">{"'Sheet1'!$L$16"}</definedName>
    <definedName name="kyuk" hidden="1">{"'Sheet1'!$L$16"}</definedName>
    <definedName name="khac">2</definedName>
    <definedName name="KHANHKHUNG" hidden="1">{"'Sheet1'!$L$16"}</definedName>
    <definedName name="khla09" hidden="1">{"'Sheet1'!$L$16"}</definedName>
    <definedName name="khoas" hidden="1">{"'Sheet1'!$L$16"}</definedName>
    <definedName name="khoi" hidden="1">{"'Sheet1'!$L$16"}</definedName>
    <definedName name="KhuyenmaiUPS">"AutoShape 264"</definedName>
    <definedName name="khvh09" hidden="1">{"'Sheet1'!$L$16"}</definedName>
    <definedName name="KHYt09" hidden="1">{"'Sheet1'!$L$16"}</definedName>
    <definedName name="l2pa1" hidden="1">{"'Sheet1'!$L$16"}</definedName>
    <definedName name="L63x6">5800</definedName>
    <definedName name="L70X70X7">6.7</definedName>
    <definedName name="lai" hidden="1">{"'Sheet1'!$L$16"}</definedName>
    <definedName name="LBS_22">107800000</definedName>
    <definedName name="LCTT" hidden="1">{"'Sheet1'!$L$16"}</definedName>
    <definedName name="lien" hidden="1">{"'Sheet1'!$L$16"}</definedName>
    <definedName name="limcount">13</definedName>
    <definedName name="llll" hidden="1">{"'Sheet1'!$L$16"}</definedName>
    <definedName name="LTKD" hidden="1">{"'Sheet1'!$L$16"}</definedName>
    <definedName name="luc" hidden="1">{"'Sheet1'!$L$16"}</definedName>
    <definedName name="luong2008" hidden="1">{"'Sheet1'!$L$16"}</definedName>
    <definedName name="mau" hidden="1">{"'Sheet1'!$L$16"}</definedName>
    <definedName name="maumau" hidden="1">{"'Sheet1'!$L$16"}</definedName>
    <definedName name="maumaumau" hidden="1">{"'Sheet1'!$L$16"}</definedName>
    <definedName name="minh" hidden="1">{"'Sheet1'!$L$16"}</definedName>
    <definedName name="MK">"Máy khác"</definedName>
    <definedName name="ML" hidden="1">{"'Sheet1'!$L$16"}</definedName>
    <definedName name="mot" hidden="1">{"'Sheet1'!$L$16"}</definedName>
    <definedName name="MTC">"Máy thi công"</definedName>
    <definedName name="MYHUYEN" hidden="1">{"'Sheet1'!$L$16"}</definedName>
    <definedName name="n" hidden="1">{"'Sheet1'!$L$16"}</definedName>
    <definedName name="N.M.Ha" hidden="1">{"'Sheet1'!$L$16"}</definedName>
    <definedName name="NC">"Nhân công"</definedName>
    <definedName name="NC_4.0">99815</definedName>
    <definedName name="ner" hidden="1">{"'Sheet1'!$L$16"}</definedName>
    <definedName name="new" hidden="1">{"'Sheet1'!$L$16"}</definedName>
    <definedName name="nI">"ncI"</definedName>
    <definedName name="nII">"ncII"</definedName>
    <definedName name="nnm" hidden="1">25</definedName>
    <definedName name="nnnn" hidden="1">{"'Sheet1'!$L$16"}</definedName>
    <definedName name="nonho" hidden="1">{"'Sheet1'!$L$16"}</definedName>
    <definedName name="nsbt">90*10*20*0.7</definedName>
    <definedName name="nhjyeru" hidden="1">{"'Sheet1'!$L$16"}</definedName>
    <definedName name="ö" hidden="1">{"'Sheet1'!$L$16"}</definedName>
    <definedName name="oabal" hidden="1">{"'Sheet1'!$L$16"}</definedName>
    <definedName name="oabfhs" hidden="1">{0}</definedName>
    <definedName name="PA2CAU39M" hidden="1">{"'Sheet1'!$L$16"}</definedName>
    <definedName name="Pcap2010" hidden="1">{"'Sheet1'!$L$16"}</definedName>
    <definedName name="PER">"%"</definedName>
    <definedName name="PL" hidden="1">{"'Sheet1'!$L$16"}</definedName>
    <definedName name="PL3HNHAT" hidden="1">{"'Sheet1'!$L$16"}</definedName>
    <definedName name="_xlnm.Print_Area" localSheetId="0">'B08'!$A$1:$J$76</definedName>
    <definedName name="_xlnm.Print_Area" localSheetId="1">'EA SUP- TONG KE'!$A$1:$I$78</definedName>
    <definedName name="_xlnm.Print_Area" localSheetId="2">'LK THAY DAY HA'!$A$1:$AP$353</definedName>
    <definedName name="_xlnm.Print_Area" localSheetId="3">'LK THAY DAY TA'!$A$1:$BA$308</definedName>
    <definedName name="_xlnm.Print_Titles" localSheetId="0">'B08'!$5:$5</definedName>
    <definedName name="_xlnm.Print_Titles" localSheetId="1">'EA SUP- TONG KE'!$3:$4</definedName>
    <definedName name="_xlnm.Print_Titles" localSheetId="2">'LK THAY DAY HA'!$3:$5</definedName>
    <definedName name="_xlnm.Print_Titles" localSheetId="3">'LK THAY DAY TA'!$3:$5</definedName>
    <definedName name="phantich" hidden="1">{"'Sheet1'!$L$16"}</definedName>
    <definedName name="phñto2" hidden="1">{"'Sheet1'!$L$16"}</definedName>
    <definedName name="Phukien2" hidden="1">{"'Sheet1'!$L$16"}</definedName>
    <definedName name="qa" hidden="1">{"'Sheet1'!$L$16"}</definedName>
    <definedName name="qqq" hidden="1">{"'Sheet1'!$L$16"}</definedName>
    <definedName name="qqqq" hidden="1">{"'Sheet1'!$L$16"}</definedName>
    <definedName name="qqqqqqqqqqqqqqqqqqqqqq" hidden="1">{"'Sheet1'!$L$16"}</definedName>
    <definedName name="qrqrq" hidden="1">{"'Sheet1'!$L$16"}</definedName>
    <definedName name="qtqt3t" hidden="1">{"'Sheet1'!$L$16"}</definedName>
    <definedName name="qvv" hidden="1">{"'Sheet1'!$L$16"}</definedName>
    <definedName name="qwrqrwq" hidden="1">{"'Sheet1'!$L$16"}</definedName>
    <definedName name="quoan" hidden="1">{"'Sheet1'!$L$16"}</definedName>
    <definedName name="Rate">14563</definedName>
    <definedName name="re" localSheetId="2" hidden="1">{"'Sheet1'!$L$16"}</definedName>
    <definedName name="re" localSheetId="3" hidden="1">{"'Sheet1'!$L$16"}</definedName>
    <definedName name="rnp">32</definedName>
    <definedName name="SAD" hidden="1">{"'Sheet1'!$L$16"}</definedName>
    <definedName name="sang" hidden="1">{"'Sheet1'!$L$16"}</definedName>
    <definedName name="SAPBEXrevision" hidden="1">39</definedName>
    <definedName name="SAPBEXsysID" hidden="1">"BWP"</definedName>
    <definedName name="SAPBEXwbID" hidden="1">"3RZ1TJM3IRTRR8L5B1M6WU6J8"</definedName>
    <definedName name="sas" hidden="1">{"'Sheet1'!$L$16"}</definedName>
    <definedName name="sdbv" hidden="1">{"'Sheet1'!$L$16"}</definedName>
    <definedName name="SDDNN02" hidden="1">{"'Sheet1'!$L$16"}</definedName>
    <definedName name="sdgsg" hidden="1">{"'Sheet1'!$L$16"}</definedName>
    <definedName name="sdvgd" hidden="1">{"'Sheet1'!$L$16"}</definedName>
    <definedName name="sđf" hidden="1">{"'Sheet1'!$L$16"}</definedName>
    <definedName name="sen" hidden="1">{"'Sheet1'!$L$16"}</definedName>
    <definedName name="sencount">1</definedName>
    <definedName name="sfbsgbsfgsf" hidden="1">{"'Sheet1'!$L$16"}</definedName>
    <definedName name="sfg" hidden="1">{"'Sheet1'!$L$16"}</definedName>
    <definedName name="sgjyti" hidden="1">{"'Sheet1'!$L$16"}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7</definedName>
    <definedName name="solver_nwt" hidden="1">1</definedName>
    <definedName name="solver_pre" hidden="1">0.000001</definedName>
    <definedName name="solver_rel1" hidden="1">1</definedName>
    <definedName name="solver_rel2" hidden="1">1</definedName>
    <definedName name="solver_rel3" hidden="1">3</definedName>
    <definedName name="solver_rel4" hidden="1">2</definedName>
    <definedName name="solver_rel5" hidden="1">5</definedName>
    <definedName name="solver_rel6" hidden="1">3</definedName>
    <definedName name="solver_rel7" hidden="1">2</definedName>
    <definedName name="solver_rhs5" hidden="1">binary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n" hidden="1">{"'Sheet1'!$L$16"}</definedName>
    <definedName name="Sosanh2" hidden="1">{"'Sheet1'!$L$16"}</definedName>
    <definedName name="ST_TH2_131">3</definedName>
    <definedName name="STT">"dgbetong"</definedName>
    <definedName name="SV">"7"</definedName>
    <definedName name="Tan" hidden="1">{"'Sheet1'!$L$16"}</definedName>
    <definedName name="TatBo" hidden="1">{"'Sheet1'!$L$16"}</definedName>
    <definedName name="TaxTB">0.05</definedName>
    <definedName name="TĐIA">24800</definedName>
    <definedName name="TextRefCopyRangeCount" hidden="1">85</definedName>
    <definedName name="tg.xang">0.73</definedName>
    <definedName name="ti_gia">15740</definedName>
    <definedName name="Tiepdiama">9500</definedName>
    <definedName name="TKYB">"TKYB"</definedName>
    <definedName name="tmbctc" hidden="1">{"'Sheet1'!$L$16"}</definedName>
    <definedName name="TN">"$A$1:$I$11"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hang11.03" hidden="1">{"'Sheet1'!$L$16"}</definedName>
    <definedName name="thang13" hidden="1">{"'Sheet1'!$L$16"}</definedName>
    <definedName name="thanhtoankl" hidden="1">{"'Sheet1'!$L$16"}</definedName>
    <definedName name="THDA_copy" hidden="1">{"'Sheet1'!$L$16"}</definedName>
    <definedName name="thepma">10500</definedName>
    <definedName name="thepmaBL">34500</definedName>
    <definedName name="thepmacl">34500</definedName>
    <definedName name="ThepmaTD">14500</definedName>
    <definedName name="thepmaXA">15000</definedName>
    <definedName name="Thepson">12500</definedName>
    <definedName name="THKL" hidden="1">{"'Sheet1'!$L$16"}</definedName>
    <definedName name="thue">6</definedName>
    <definedName name="thvt" hidden="1">{"'Sheet1'!$L$16"}</definedName>
    <definedName name="trieu" hidden="1">{"'Sheet1'!$L$16"}</definedName>
    <definedName name="úGHH" hidden="1">{"'Sheet1'!$L$16"}</definedName>
    <definedName name="ư" hidden="1">{"'Sheet1'!$L$16"}</definedName>
    <definedName name="ưéadrghfjknm" hidden="1">{"'Sheet1'!$L$16"}</definedName>
    <definedName name="ƯERT" hidden="1">{"'Sheet1'!$L$16"}</definedName>
    <definedName name="V.clvl3" hidden="1">{"'Sheet1'!$L$16"}</definedName>
    <definedName name="VAÄT_LIEÄU">"ATRAM"</definedName>
    <definedName name="vay" hidden="1">{"'Sheet1'!$L$16"}</definedName>
    <definedName name="VH" hidden="1">{"'Sheet1'!$L$16"}</definedName>
    <definedName name="vinh" hidden="1">{"'Sheet1'!$L$16"}</definedName>
    <definedName name="VL">"Vật liệu"</definedName>
    <definedName name="VLK">"Vật liệu khác"</definedName>
    <definedName name="walkway" hidden="1">{"'Sheet1'!$L$16"}</definedName>
    <definedName name="wefwgfwegf" hidden="1">{"'Sheet1'!$L$16"}</definedName>
    <definedName name="WIRE1">5</definedName>
    <definedName name="XaTramMa">17000</definedName>
    <definedName name="XCCT">0.5</definedName>
    <definedName name="xls" hidden="1">{"'Sheet1'!$L$16"}</definedName>
    <definedName name="xlttbninh" hidden="1">{"'Sheet1'!$L$16"}</definedName>
    <definedName name="XN908nam2003" hidden="1">{"'Sheet1'!$L$16"}</definedName>
    <definedName name="XRefColumnsCount" hidden="1">3</definedName>
    <definedName name="XRefCopyRangeCount" hidden="1">4</definedName>
    <definedName name="XRefPasteRangeCount" hidden="1">13</definedName>
    <definedName name="ỵ" hidden="1">{"'Sheet1'!$L$16"}</definedName>
    <definedName name="ýhgdfy" hidden="1">{"'Sheet1'!$L$16"}</definedName>
    <definedName name="ZAC" hidden="1">{0}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27" l="1"/>
  <c r="M14" i="127"/>
  <c r="M48" i="127"/>
  <c r="M61" i="127"/>
  <c r="F24" i="127"/>
  <c r="H24" i="127" s="1"/>
  <c r="M24" i="127" s="1"/>
  <c r="F25" i="127"/>
  <c r="H25" i="127" s="1"/>
  <c r="M25" i="127" s="1"/>
  <c r="F26" i="127"/>
  <c r="H26" i="127" s="1"/>
  <c r="M26" i="127" s="1"/>
  <c r="F27" i="127"/>
  <c r="H27" i="127" s="1"/>
  <c r="M27" i="127" s="1"/>
  <c r="F28" i="127"/>
  <c r="H28" i="127" s="1"/>
  <c r="M28" i="127" s="1"/>
  <c r="F29" i="127"/>
  <c r="H29" i="127" s="1"/>
  <c r="M29" i="127" s="1"/>
  <c r="F30" i="127"/>
  <c r="H30" i="127" s="1"/>
  <c r="M30" i="127" s="1"/>
  <c r="F31" i="127"/>
  <c r="F32" i="127"/>
  <c r="F33" i="127"/>
  <c r="F34" i="127"/>
  <c r="F35" i="127"/>
  <c r="F36" i="127"/>
  <c r="F37" i="127"/>
  <c r="F38" i="127"/>
  <c r="F39" i="127"/>
  <c r="F40" i="127"/>
  <c r="F41" i="127"/>
  <c r="F42" i="127"/>
  <c r="F43" i="127"/>
  <c r="F44" i="127"/>
  <c r="F45" i="127"/>
  <c r="F46" i="127"/>
  <c r="F47" i="127"/>
  <c r="F62" i="127"/>
  <c r="F63" i="127"/>
  <c r="F64" i="127"/>
  <c r="F65" i="127"/>
  <c r="F66" i="127"/>
  <c r="F67" i="127"/>
  <c r="F68" i="127"/>
  <c r="F69" i="127"/>
  <c r="F70" i="127"/>
  <c r="AF308" i="135"/>
  <c r="T308" i="135"/>
  <c r="AY307" i="135"/>
  <c r="AX307" i="135"/>
  <c r="AW307" i="135"/>
  <c r="AJ307" i="135"/>
  <c r="D307" i="135"/>
  <c r="F307" i="135" s="1"/>
  <c r="AY306" i="135"/>
  <c r="AX306" i="135"/>
  <c r="AW306" i="135"/>
  <c r="AJ306" i="135"/>
  <c r="D306" i="135"/>
  <c r="F306" i="135" s="1"/>
  <c r="AY305" i="135"/>
  <c r="AX305" i="135"/>
  <c r="AW305" i="135"/>
  <c r="AR305" i="135"/>
  <c r="AJ305" i="135"/>
  <c r="U305" i="135"/>
  <c r="F305" i="135"/>
  <c r="D305" i="135"/>
  <c r="AY304" i="135"/>
  <c r="AX304" i="135"/>
  <c r="AW304" i="135"/>
  <c r="AJ304" i="135"/>
  <c r="D304" i="135"/>
  <c r="F304" i="135" s="1"/>
  <c r="AY303" i="135"/>
  <c r="AX303" i="135"/>
  <c r="AW303" i="135"/>
  <c r="AJ303" i="135"/>
  <c r="D303" i="135"/>
  <c r="F303" i="135" s="1"/>
  <c r="AY302" i="135"/>
  <c r="AX302" i="135"/>
  <c r="AW302" i="135"/>
  <c r="AR302" i="135"/>
  <c r="AJ302" i="135"/>
  <c r="U302" i="135"/>
  <c r="F302" i="135"/>
  <c r="D302" i="135"/>
  <c r="AY301" i="135"/>
  <c r="AX301" i="135"/>
  <c r="AW301" i="135"/>
  <c r="AR301" i="135"/>
  <c r="AJ301" i="135"/>
  <c r="F301" i="135"/>
  <c r="U301" i="135" s="1"/>
  <c r="AY300" i="135"/>
  <c r="AX300" i="135"/>
  <c r="AW300" i="135"/>
  <c r="AJ300" i="135"/>
  <c r="U300" i="135"/>
  <c r="F300" i="135"/>
  <c r="AR300" i="135" s="1"/>
  <c r="AY299" i="135"/>
  <c r="AX299" i="135"/>
  <c r="AW299" i="135"/>
  <c r="AJ299" i="135"/>
  <c r="U299" i="135"/>
  <c r="F299" i="135"/>
  <c r="AR299" i="135" s="1"/>
  <c r="AY298" i="135"/>
  <c r="AX298" i="135"/>
  <c r="AW298" i="135"/>
  <c r="AJ298" i="135"/>
  <c r="F298" i="135"/>
  <c r="AR298" i="135" s="1"/>
  <c r="AY297" i="135"/>
  <c r="AX297" i="135"/>
  <c r="AW297" i="135"/>
  <c r="AR297" i="135"/>
  <c r="AJ297" i="135"/>
  <c r="U297" i="135"/>
  <c r="F297" i="135"/>
  <c r="AY296" i="135"/>
  <c r="AX296" i="135"/>
  <c r="AW296" i="135"/>
  <c r="AJ296" i="135"/>
  <c r="F296" i="135"/>
  <c r="AR296" i="135" s="1"/>
  <c r="AY295" i="135"/>
  <c r="AX295" i="135"/>
  <c r="AW295" i="135"/>
  <c r="AJ295" i="135"/>
  <c r="F295" i="135"/>
  <c r="U295" i="135" s="1"/>
  <c r="AY294" i="135"/>
  <c r="AX294" i="135"/>
  <c r="AW294" i="135"/>
  <c r="AJ294" i="135"/>
  <c r="F294" i="135"/>
  <c r="AR294" i="135" s="1"/>
  <c r="AY293" i="135"/>
  <c r="AX293" i="135"/>
  <c r="AW293" i="135"/>
  <c r="AR293" i="135"/>
  <c r="AJ293" i="135"/>
  <c r="F293" i="135"/>
  <c r="U293" i="135" s="1"/>
  <c r="AY292" i="135"/>
  <c r="AX292" i="135"/>
  <c r="AW292" i="135"/>
  <c r="AR292" i="135"/>
  <c r="AJ292" i="135"/>
  <c r="F292" i="135"/>
  <c r="U292" i="135" s="1"/>
  <c r="AY291" i="135"/>
  <c r="AX291" i="135"/>
  <c r="AW291" i="135"/>
  <c r="AJ291" i="135"/>
  <c r="U291" i="135"/>
  <c r="F291" i="135"/>
  <c r="AR291" i="135" s="1"/>
  <c r="F290" i="135"/>
  <c r="AR290" i="135" s="1"/>
  <c r="AY289" i="135"/>
  <c r="AX289" i="135"/>
  <c r="AW289" i="135"/>
  <c r="AJ289" i="135"/>
  <c r="F289" i="135"/>
  <c r="AR289" i="135" s="1"/>
  <c r="AY288" i="135"/>
  <c r="AY278" i="135" s="1"/>
  <c r="AX288" i="135"/>
  <c r="AW288" i="135"/>
  <c r="AR288" i="135"/>
  <c r="AJ288" i="135"/>
  <c r="F288" i="135"/>
  <c r="U288" i="135" s="1"/>
  <c r="AY287" i="135"/>
  <c r="AX287" i="135"/>
  <c r="AW287" i="135"/>
  <c r="AJ287" i="135"/>
  <c r="D287" i="135"/>
  <c r="F287" i="135" s="1"/>
  <c r="AY286" i="135"/>
  <c r="AX286" i="135"/>
  <c r="AW286" i="135"/>
  <c r="AJ286" i="135"/>
  <c r="F286" i="135"/>
  <c r="U286" i="135" s="1"/>
  <c r="F285" i="135"/>
  <c r="AR285" i="135" s="1"/>
  <c r="AY284" i="135"/>
  <c r="AX284" i="135"/>
  <c r="AW284" i="135"/>
  <c r="AR284" i="135"/>
  <c r="AJ284" i="135"/>
  <c r="U284" i="135"/>
  <c r="F284" i="135"/>
  <c r="AX283" i="135"/>
  <c r="D283" i="135"/>
  <c r="F283" i="135" s="1"/>
  <c r="AY282" i="135"/>
  <c r="AX282" i="135"/>
  <c r="AW282" i="135"/>
  <c r="AR282" i="135"/>
  <c r="AJ282" i="135"/>
  <c r="U282" i="135"/>
  <c r="F282" i="135"/>
  <c r="AY281" i="135"/>
  <c r="AX281" i="135"/>
  <c r="AW281" i="135"/>
  <c r="AJ281" i="135"/>
  <c r="F281" i="135"/>
  <c r="AR281" i="135" s="1"/>
  <c r="AY280" i="135"/>
  <c r="AX280" i="135"/>
  <c r="AX278" i="135" s="1"/>
  <c r="AW280" i="135"/>
  <c r="AJ280" i="135"/>
  <c r="F280" i="135"/>
  <c r="U280" i="135" s="1"/>
  <c r="AY279" i="135"/>
  <c r="AX279" i="135"/>
  <c r="AW279" i="135"/>
  <c r="AW278" i="135" s="1"/>
  <c r="AR279" i="135"/>
  <c r="AJ279" i="135"/>
  <c r="AJ278" i="135" s="1"/>
  <c r="BA278" i="135"/>
  <c r="AZ278" i="135"/>
  <c r="AV278" i="135"/>
  <c r="AU278" i="135"/>
  <c r="AT278" i="135"/>
  <c r="AS278" i="135"/>
  <c r="AQ278" i="135"/>
  <c r="AP278" i="135"/>
  <c r="AO278" i="135"/>
  <c r="AN278" i="135"/>
  <c r="AM278" i="135"/>
  <c r="AL278" i="135"/>
  <c r="AK278" i="135"/>
  <c r="AI278" i="135"/>
  <c r="AH278" i="135"/>
  <c r="AG278" i="135"/>
  <c r="AF278" i="135"/>
  <c r="AE278" i="135"/>
  <c r="AD278" i="135"/>
  <c r="AC278" i="135"/>
  <c r="AB278" i="135"/>
  <c r="AA278" i="135"/>
  <c r="Z278" i="135"/>
  <c r="Y278" i="135"/>
  <c r="X278" i="135"/>
  <c r="W278" i="135"/>
  <c r="V278" i="135"/>
  <c r="T278" i="135"/>
  <c r="S278" i="135"/>
  <c r="R278" i="135"/>
  <c r="Q278" i="135"/>
  <c r="P278" i="135"/>
  <c r="O278" i="135"/>
  <c r="N278" i="135"/>
  <c r="M278" i="135"/>
  <c r="L278" i="135"/>
  <c r="K278" i="135"/>
  <c r="J278" i="135"/>
  <c r="I278" i="135"/>
  <c r="H278" i="135"/>
  <c r="G278" i="135"/>
  <c r="E278" i="135"/>
  <c r="D278" i="135"/>
  <c r="AY277" i="135"/>
  <c r="AX277" i="135"/>
  <c r="AW277" i="135"/>
  <c r="AJ277" i="135"/>
  <c r="I277" i="135"/>
  <c r="AU277" i="135" s="1"/>
  <c r="AY276" i="135"/>
  <c r="AX276" i="135"/>
  <c r="AW276" i="135"/>
  <c r="AJ276" i="135"/>
  <c r="I276" i="135"/>
  <c r="AU276" i="135" s="1"/>
  <c r="D276" i="135"/>
  <c r="AY275" i="135"/>
  <c r="AX275" i="135"/>
  <c r="AW275" i="135"/>
  <c r="AJ275" i="135"/>
  <c r="D275" i="135"/>
  <c r="I275" i="135" s="1"/>
  <c r="AY274" i="135"/>
  <c r="AX274" i="135"/>
  <c r="AW274" i="135"/>
  <c r="AJ274" i="135"/>
  <c r="X274" i="135"/>
  <c r="I274" i="135"/>
  <c r="AU274" i="135" s="1"/>
  <c r="AY273" i="135"/>
  <c r="AX273" i="135"/>
  <c r="AW273" i="135"/>
  <c r="AJ273" i="135"/>
  <c r="X273" i="135"/>
  <c r="I273" i="135"/>
  <c r="AU273" i="135" s="1"/>
  <c r="AY272" i="135"/>
  <c r="AX272" i="135"/>
  <c r="AW272" i="135"/>
  <c r="AJ272" i="135"/>
  <c r="I272" i="135"/>
  <c r="AU272" i="135" s="1"/>
  <c r="AY271" i="135"/>
  <c r="AX271" i="135"/>
  <c r="AW271" i="135"/>
  <c r="AU271" i="135"/>
  <c r="AJ271" i="135"/>
  <c r="X271" i="135"/>
  <c r="I271" i="135"/>
  <c r="AY270" i="135"/>
  <c r="AX270" i="135"/>
  <c r="AW270" i="135"/>
  <c r="AJ270" i="135"/>
  <c r="I270" i="135"/>
  <c r="AU270" i="135" s="1"/>
  <c r="AY269" i="135"/>
  <c r="AX269" i="135"/>
  <c r="AW269" i="135"/>
  <c r="AJ269" i="135"/>
  <c r="I269" i="135"/>
  <c r="X269" i="135" s="1"/>
  <c r="AY268" i="135"/>
  <c r="AX268" i="135"/>
  <c r="AW268" i="135"/>
  <c r="AJ268" i="135"/>
  <c r="I268" i="135"/>
  <c r="AU268" i="135" s="1"/>
  <c r="AY267" i="135"/>
  <c r="AX267" i="135"/>
  <c r="AX265" i="135" s="1"/>
  <c r="AW267" i="135"/>
  <c r="AJ267" i="135"/>
  <c r="I267" i="135"/>
  <c r="AU267" i="135" s="1"/>
  <c r="AY266" i="135"/>
  <c r="AY265" i="135" s="1"/>
  <c r="AX266" i="135"/>
  <c r="AW266" i="135"/>
  <c r="AU266" i="135"/>
  <c r="AJ266" i="135"/>
  <c r="AJ265" i="135" s="1"/>
  <c r="BA265" i="135"/>
  <c r="AZ265" i="135"/>
  <c r="AW265" i="135"/>
  <c r="AV265" i="135"/>
  <c r="AT265" i="135"/>
  <c r="AS265" i="135"/>
  <c r="AR265" i="135"/>
  <c r="AQ265" i="135"/>
  <c r="AP265" i="135"/>
  <c r="AO265" i="135"/>
  <c r="AN265" i="135"/>
  <c r="AM265" i="135"/>
  <c r="AL265" i="135"/>
  <c r="AK265" i="135"/>
  <c r="AI265" i="135"/>
  <c r="AH265" i="135"/>
  <c r="AG265" i="135"/>
  <c r="AF265" i="135"/>
  <c r="AE265" i="135"/>
  <c r="AD265" i="135"/>
  <c r="AC265" i="135"/>
  <c r="AB265" i="135"/>
  <c r="AA265" i="135"/>
  <c r="Z265" i="135"/>
  <c r="Y265" i="135"/>
  <c r="W265" i="135"/>
  <c r="V265" i="135"/>
  <c r="U265" i="135"/>
  <c r="T265" i="135"/>
  <c r="S265" i="135"/>
  <c r="R265" i="135"/>
  <c r="Q265" i="135"/>
  <c r="P265" i="135"/>
  <c r="O265" i="135"/>
  <c r="N265" i="135"/>
  <c r="M265" i="135"/>
  <c r="L265" i="135"/>
  <c r="K265" i="135"/>
  <c r="J265" i="135"/>
  <c r="H265" i="135"/>
  <c r="G265" i="135"/>
  <c r="F265" i="135"/>
  <c r="E265" i="135"/>
  <c r="D265" i="135"/>
  <c r="AY264" i="135"/>
  <c r="AX264" i="135"/>
  <c r="AW264" i="135"/>
  <c r="AL264" i="135"/>
  <c r="W264" i="135"/>
  <c r="H264" i="135"/>
  <c r="AT264" i="135" s="1"/>
  <c r="AY263" i="135"/>
  <c r="AX263" i="135"/>
  <c r="AW263" i="135"/>
  <c r="AL263" i="135"/>
  <c r="D263" i="135"/>
  <c r="H263" i="135" s="1"/>
  <c r="AY262" i="135"/>
  <c r="AX262" i="135"/>
  <c r="AW262" i="135"/>
  <c r="AL262" i="135"/>
  <c r="H262" i="135"/>
  <c r="AT262" i="135" s="1"/>
  <c r="D262" i="135"/>
  <c r="AY261" i="135"/>
  <c r="AX261" i="135"/>
  <c r="AW261" i="135"/>
  <c r="AL261" i="135"/>
  <c r="H261" i="135"/>
  <c r="AT261" i="135" s="1"/>
  <c r="D261" i="135"/>
  <c r="AY260" i="135"/>
  <c r="AX260" i="135"/>
  <c r="AW260" i="135"/>
  <c r="AT260" i="135"/>
  <c r="AL260" i="135"/>
  <c r="H260" i="135"/>
  <c r="W260" i="135" s="1"/>
  <c r="AY259" i="135"/>
  <c r="AX259" i="135"/>
  <c r="AW259" i="135"/>
  <c r="AT259" i="135"/>
  <c r="AL259" i="135"/>
  <c r="H259" i="135"/>
  <c r="W259" i="135" s="1"/>
  <c r="AY258" i="135"/>
  <c r="AX258" i="135"/>
  <c r="AW258" i="135"/>
  <c r="AL258" i="135"/>
  <c r="D258" i="135"/>
  <c r="H258" i="135" s="1"/>
  <c r="AY257" i="135"/>
  <c r="AX257" i="135"/>
  <c r="AW257" i="135"/>
  <c r="AL257" i="135"/>
  <c r="W257" i="135"/>
  <c r="H257" i="135"/>
  <c r="AT257" i="135" s="1"/>
  <c r="D257" i="135"/>
  <c r="AY256" i="135"/>
  <c r="AX256" i="135"/>
  <c r="AW256" i="135"/>
  <c r="AL256" i="135"/>
  <c r="H256" i="135"/>
  <c r="AT256" i="135" s="1"/>
  <c r="AY255" i="135"/>
  <c r="AX255" i="135"/>
  <c r="AW255" i="135"/>
  <c r="AL255" i="135"/>
  <c r="H255" i="135"/>
  <c r="W255" i="135" s="1"/>
  <c r="AY254" i="135"/>
  <c r="AX254" i="135"/>
  <c r="AW254" i="135"/>
  <c r="AL254" i="135"/>
  <c r="H254" i="135"/>
  <c r="AT254" i="135" s="1"/>
  <c r="AY253" i="135"/>
  <c r="AX253" i="135"/>
  <c r="AW253" i="135"/>
  <c r="AL253" i="135"/>
  <c r="H253" i="135"/>
  <c r="AT253" i="135" s="1"/>
  <c r="AY252" i="135"/>
  <c r="AX252" i="135"/>
  <c r="AW252" i="135"/>
  <c r="AL252" i="135"/>
  <c r="H252" i="135"/>
  <c r="AT252" i="135" s="1"/>
  <c r="AY251" i="135"/>
  <c r="AX251" i="135"/>
  <c r="AW251" i="135"/>
  <c r="AL251" i="135"/>
  <c r="W251" i="135"/>
  <c r="H251" i="135"/>
  <c r="AT251" i="135" s="1"/>
  <c r="AY250" i="135"/>
  <c r="AX250" i="135"/>
  <c r="AW250" i="135"/>
  <c r="AL250" i="135"/>
  <c r="H250" i="135"/>
  <c r="W250" i="135" s="1"/>
  <c r="AY249" i="135"/>
  <c r="AX249" i="135"/>
  <c r="AW249" i="135"/>
  <c r="AT249" i="135"/>
  <c r="AL249" i="135"/>
  <c r="W249" i="135"/>
  <c r="H249" i="135"/>
  <c r="AY248" i="135"/>
  <c r="AX248" i="135"/>
  <c r="AW248" i="135"/>
  <c r="AT248" i="135"/>
  <c r="AL248" i="135"/>
  <c r="W248" i="135"/>
  <c r="H248" i="135"/>
  <c r="AY247" i="135"/>
  <c r="AX247" i="135"/>
  <c r="AW247" i="135"/>
  <c r="AL247" i="135"/>
  <c r="W247" i="135"/>
  <c r="H247" i="135"/>
  <c r="AT247" i="135" s="1"/>
  <c r="AY246" i="135"/>
  <c r="AX246" i="135"/>
  <c r="AW246" i="135"/>
  <c r="AL246" i="135"/>
  <c r="H246" i="135"/>
  <c r="AT246" i="135" s="1"/>
  <c r="AY245" i="135"/>
  <c r="AX245" i="135"/>
  <c r="AW245" i="135"/>
  <c r="AT245" i="135"/>
  <c r="AL245" i="135"/>
  <c r="H245" i="135"/>
  <c r="W245" i="135" s="1"/>
  <c r="AY244" i="135"/>
  <c r="AX244" i="135"/>
  <c r="AW244" i="135"/>
  <c r="AL244" i="135"/>
  <c r="H244" i="135"/>
  <c r="AT244" i="135" s="1"/>
  <c r="AY243" i="135"/>
  <c r="AX243" i="135"/>
  <c r="AW243" i="135"/>
  <c r="AL243" i="135"/>
  <c r="H243" i="135"/>
  <c r="W243" i="135" s="1"/>
  <c r="AY242" i="135"/>
  <c r="AX242" i="135"/>
  <c r="AW242" i="135"/>
  <c r="AL242" i="135"/>
  <c r="H242" i="135"/>
  <c r="AT242" i="135" s="1"/>
  <c r="AY241" i="135"/>
  <c r="AX241" i="135"/>
  <c r="AW241" i="135"/>
  <c r="AL241" i="135"/>
  <c r="H241" i="135"/>
  <c r="AT241" i="135" s="1"/>
  <c r="AY240" i="135"/>
  <c r="AX240" i="135"/>
  <c r="AW240" i="135"/>
  <c r="AL240" i="135"/>
  <c r="H240" i="135"/>
  <c r="AT240" i="135" s="1"/>
  <c r="AY239" i="135"/>
  <c r="AX239" i="135"/>
  <c r="AW239" i="135"/>
  <c r="AL239" i="135"/>
  <c r="H239" i="135"/>
  <c r="AT239" i="135" s="1"/>
  <c r="AY238" i="135"/>
  <c r="AX238" i="135"/>
  <c r="AW238" i="135"/>
  <c r="AL238" i="135"/>
  <c r="H238" i="135"/>
  <c r="W238" i="135" s="1"/>
  <c r="AY237" i="135"/>
  <c r="AX237" i="135"/>
  <c r="AW237" i="135"/>
  <c r="AL237" i="135"/>
  <c r="H237" i="135"/>
  <c r="AT237" i="135" s="1"/>
  <c r="AY236" i="135"/>
  <c r="AX236" i="135"/>
  <c r="AW236" i="135"/>
  <c r="AL236" i="135"/>
  <c r="H236" i="135"/>
  <c r="AT236" i="135" s="1"/>
  <c r="AY235" i="135"/>
  <c r="AX235" i="135"/>
  <c r="AW235" i="135"/>
  <c r="AL235" i="135"/>
  <c r="W235" i="135"/>
  <c r="H235" i="135"/>
  <c r="AT235" i="135" s="1"/>
  <c r="AY234" i="135"/>
  <c r="AX234" i="135"/>
  <c r="AW234" i="135"/>
  <c r="AT234" i="135"/>
  <c r="AL234" i="135"/>
  <c r="W234" i="135"/>
  <c r="H234" i="135"/>
  <c r="AY233" i="135"/>
  <c r="AX233" i="135"/>
  <c r="AW233" i="135"/>
  <c r="AT233" i="135"/>
  <c r="AL233" i="135"/>
  <c r="H233" i="135"/>
  <c r="W233" i="135" s="1"/>
  <c r="AY232" i="135"/>
  <c r="AX232" i="135"/>
  <c r="AW232" i="135"/>
  <c r="AL232" i="135"/>
  <c r="H232" i="135"/>
  <c r="AT232" i="135" s="1"/>
  <c r="AY231" i="135"/>
  <c r="AX231" i="135"/>
  <c r="AW231" i="135"/>
  <c r="AL231" i="135"/>
  <c r="H231" i="135"/>
  <c r="W231" i="135" s="1"/>
  <c r="AY230" i="135"/>
  <c r="AX230" i="135"/>
  <c r="AW230" i="135"/>
  <c r="AL230" i="135"/>
  <c r="H230" i="135"/>
  <c r="AY229" i="135"/>
  <c r="AX229" i="135"/>
  <c r="AW229" i="135"/>
  <c r="AL229" i="135"/>
  <c r="H229" i="135"/>
  <c r="AT229" i="135" s="1"/>
  <c r="AY228" i="135"/>
  <c r="AX228" i="135"/>
  <c r="AW228" i="135"/>
  <c r="AL228" i="135"/>
  <c r="H228" i="135"/>
  <c r="AT228" i="135" s="1"/>
  <c r="AY227" i="135"/>
  <c r="AX227" i="135"/>
  <c r="AW227" i="135"/>
  <c r="AL227" i="135"/>
  <c r="H227" i="135"/>
  <c r="AT227" i="135" s="1"/>
  <c r="AY226" i="135"/>
  <c r="AX226" i="135"/>
  <c r="AW226" i="135"/>
  <c r="AL226" i="135"/>
  <c r="H226" i="135"/>
  <c r="W226" i="135" s="1"/>
  <c r="AY225" i="135"/>
  <c r="AX225" i="135"/>
  <c r="AW225" i="135"/>
  <c r="AL225" i="135"/>
  <c r="H225" i="135"/>
  <c r="AT225" i="135" s="1"/>
  <c r="AY224" i="135"/>
  <c r="AX224" i="135"/>
  <c r="AW224" i="135"/>
  <c r="AL224" i="135"/>
  <c r="H224" i="135"/>
  <c r="AT224" i="135" s="1"/>
  <c r="AX223" i="135"/>
  <c r="AW223" i="135"/>
  <c r="AL223" i="135"/>
  <c r="H223" i="135"/>
  <c r="AY222" i="135"/>
  <c r="AX222" i="135"/>
  <c r="AW222" i="135"/>
  <c r="AL222" i="135"/>
  <c r="H222" i="135"/>
  <c r="AT222" i="135" s="1"/>
  <c r="AY221" i="135"/>
  <c r="AX221" i="135"/>
  <c r="AW221" i="135"/>
  <c r="AL221" i="135"/>
  <c r="H221" i="135"/>
  <c r="AT221" i="135" s="1"/>
  <c r="AX220" i="135"/>
  <c r="AW220" i="135"/>
  <c r="AL220" i="135"/>
  <c r="H220" i="135"/>
  <c r="AT220" i="135" s="1"/>
  <c r="AY219" i="135"/>
  <c r="AX219" i="135"/>
  <c r="AW219" i="135"/>
  <c r="AT219" i="135"/>
  <c r="AL219" i="135"/>
  <c r="H219" i="135"/>
  <c r="W219" i="135" s="1"/>
  <c r="AX218" i="135"/>
  <c r="AW218" i="135"/>
  <c r="AL218" i="135"/>
  <c r="W218" i="135"/>
  <c r="H218" i="135"/>
  <c r="AT218" i="135" s="1"/>
  <c r="AY217" i="135"/>
  <c r="AX217" i="135"/>
  <c r="AW217" i="135"/>
  <c r="AW203" i="135" s="1"/>
  <c r="AL217" i="135"/>
  <c r="H217" i="135"/>
  <c r="W217" i="135" s="1"/>
  <c r="AY216" i="135"/>
  <c r="AX216" i="135"/>
  <c r="AW216" i="135"/>
  <c r="AT216" i="135"/>
  <c r="AL216" i="135"/>
  <c r="H216" i="135"/>
  <c r="W216" i="135" s="1"/>
  <c r="AY215" i="135"/>
  <c r="AX215" i="135"/>
  <c r="AW215" i="135"/>
  <c r="AL215" i="135"/>
  <c r="W215" i="135"/>
  <c r="H215" i="135"/>
  <c r="AT215" i="135" s="1"/>
  <c r="AX214" i="135"/>
  <c r="AW214" i="135"/>
  <c r="AL214" i="135"/>
  <c r="H214" i="135"/>
  <c r="AY213" i="135"/>
  <c r="AX213" i="135"/>
  <c r="AW213" i="135"/>
  <c r="AT213" i="135"/>
  <c r="AL213" i="135"/>
  <c r="W213" i="135"/>
  <c r="H213" i="135"/>
  <c r="AY212" i="135"/>
  <c r="AX212" i="135"/>
  <c r="AW212" i="135"/>
  <c r="AL212" i="135"/>
  <c r="H212" i="135"/>
  <c r="AT212" i="135" s="1"/>
  <c r="AX211" i="135"/>
  <c r="AW211" i="135"/>
  <c r="AL211" i="135"/>
  <c r="H211" i="135"/>
  <c r="AT211" i="135" s="1"/>
  <c r="AY210" i="135"/>
  <c r="AX210" i="135"/>
  <c r="AW210" i="135"/>
  <c r="AT210" i="135"/>
  <c r="AL210" i="135"/>
  <c r="H210" i="135"/>
  <c r="W210" i="135" s="1"/>
  <c r="AY209" i="135"/>
  <c r="AX209" i="135"/>
  <c r="AW209" i="135"/>
  <c r="AL209" i="135"/>
  <c r="H209" i="135"/>
  <c r="AT209" i="135" s="1"/>
  <c r="AX208" i="135"/>
  <c r="AW208" i="135"/>
  <c r="AL208" i="135"/>
  <c r="H208" i="135"/>
  <c r="W208" i="135" s="1"/>
  <c r="AY207" i="135"/>
  <c r="AX207" i="135"/>
  <c r="AW207" i="135"/>
  <c r="AL207" i="135"/>
  <c r="H207" i="135"/>
  <c r="AT207" i="135" s="1"/>
  <c r="AX206" i="135"/>
  <c r="AX203" i="135" s="1"/>
  <c r="AW206" i="135"/>
  <c r="AL206" i="135"/>
  <c r="H206" i="135"/>
  <c r="W206" i="135" s="1"/>
  <c r="AY205" i="135"/>
  <c r="AX205" i="135"/>
  <c r="AW205" i="135"/>
  <c r="AL205" i="135"/>
  <c r="H205" i="135"/>
  <c r="AY204" i="135"/>
  <c r="AX204" i="135"/>
  <c r="AW204" i="135"/>
  <c r="AL204" i="135"/>
  <c r="H204" i="135"/>
  <c r="AT204" i="135" s="1"/>
  <c r="BA203" i="135"/>
  <c r="AZ203" i="135"/>
  <c r="AV203" i="135"/>
  <c r="AU203" i="135"/>
  <c r="AS203" i="135"/>
  <c r="AR203" i="135"/>
  <c r="AQ203" i="135"/>
  <c r="AP203" i="135"/>
  <c r="AO203" i="135"/>
  <c r="AN203" i="135"/>
  <c r="AM203" i="135"/>
  <c r="AK203" i="135"/>
  <c r="AJ203" i="135"/>
  <c r="AI203" i="135"/>
  <c r="AH203" i="135"/>
  <c r="AG203" i="135"/>
  <c r="AF203" i="135"/>
  <c r="AE203" i="135"/>
  <c r="AD203" i="135"/>
  <c r="AC203" i="135"/>
  <c r="AB203" i="135"/>
  <c r="AA203" i="135"/>
  <c r="Z203" i="135"/>
  <c r="Y203" i="135"/>
  <c r="X203" i="135"/>
  <c r="V203" i="135"/>
  <c r="U203" i="135"/>
  <c r="T203" i="135"/>
  <c r="S203" i="135"/>
  <c r="R203" i="135"/>
  <c r="Q203" i="135"/>
  <c r="P203" i="135"/>
  <c r="O203" i="135"/>
  <c r="N203" i="135"/>
  <c r="M203" i="135"/>
  <c r="L203" i="135"/>
  <c r="K203" i="135"/>
  <c r="J203" i="135"/>
  <c r="I203" i="135"/>
  <c r="G203" i="135"/>
  <c r="F203" i="135"/>
  <c r="E203" i="135"/>
  <c r="D203" i="135"/>
  <c r="AY202" i="135"/>
  <c r="AX202" i="135"/>
  <c r="AW202" i="135"/>
  <c r="AL202" i="135"/>
  <c r="W202" i="135"/>
  <c r="H202" i="135"/>
  <c r="AT202" i="135" s="1"/>
  <c r="AY201" i="135"/>
  <c r="AX201" i="135"/>
  <c r="AW201" i="135"/>
  <c r="AL201" i="135"/>
  <c r="W201" i="135"/>
  <c r="H201" i="135"/>
  <c r="AT201" i="135" s="1"/>
  <c r="AY200" i="135"/>
  <c r="AX200" i="135"/>
  <c r="AW200" i="135"/>
  <c r="AT200" i="135"/>
  <c r="AL200" i="135"/>
  <c r="W200" i="135"/>
  <c r="H200" i="135"/>
  <c r="AY199" i="135"/>
  <c r="AX199" i="135"/>
  <c r="AW199" i="135"/>
  <c r="AL199" i="135"/>
  <c r="W199" i="135"/>
  <c r="H199" i="135"/>
  <c r="AT199" i="135" s="1"/>
  <c r="AY198" i="135"/>
  <c r="AX198" i="135"/>
  <c r="AW198" i="135"/>
  <c r="AL198" i="135"/>
  <c r="D198" i="135"/>
  <c r="H198" i="135" s="1"/>
  <c r="AY197" i="135"/>
  <c r="AX197" i="135"/>
  <c r="AW197" i="135"/>
  <c r="AL197" i="135"/>
  <c r="H197" i="135"/>
  <c r="W197" i="135" s="1"/>
  <c r="AY196" i="135"/>
  <c r="AX196" i="135"/>
  <c r="AW196" i="135"/>
  <c r="AL196" i="135"/>
  <c r="H196" i="135"/>
  <c r="AT196" i="135" s="1"/>
  <c r="AY195" i="135"/>
  <c r="AX195" i="135"/>
  <c r="AW195" i="135"/>
  <c r="AL195" i="135"/>
  <c r="H195" i="135"/>
  <c r="AT195" i="135" s="1"/>
  <c r="D195" i="135"/>
  <c r="AY194" i="135"/>
  <c r="AX194" i="135"/>
  <c r="AW194" i="135"/>
  <c r="AL194" i="135"/>
  <c r="D194" i="135"/>
  <c r="H194" i="135" s="1"/>
  <c r="AY193" i="135"/>
  <c r="AX193" i="135"/>
  <c r="AW193" i="135"/>
  <c r="AL193" i="135"/>
  <c r="H193" i="135"/>
  <c r="AT193" i="135" s="1"/>
  <c r="AY192" i="135"/>
  <c r="AX192" i="135"/>
  <c r="AW192" i="135"/>
  <c r="AL192" i="135"/>
  <c r="H192" i="135"/>
  <c r="W192" i="135" s="1"/>
  <c r="AY191" i="135"/>
  <c r="AX191" i="135"/>
  <c r="AW191" i="135"/>
  <c r="AL191" i="135"/>
  <c r="H191" i="135"/>
  <c r="AY190" i="135"/>
  <c r="AX190" i="135"/>
  <c r="AW190" i="135"/>
  <c r="AL190" i="135"/>
  <c r="W190" i="135"/>
  <c r="H190" i="135"/>
  <c r="AT190" i="135" s="1"/>
  <c r="AY189" i="135"/>
  <c r="AX189" i="135"/>
  <c r="AW189" i="135"/>
  <c r="AL189" i="135"/>
  <c r="AL181" i="135" s="1"/>
  <c r="H189" i="135"/>
  <c r="AT189" i="135" s="1"/>
  <c r="AY188" i="135"/>
  <c r="AX188" i="135"/>
  <c r="AW188" i="135"/>
  <c r="AL188" i="135"/>
  <c r="H188" i="135"/>
  <c r="AT188" i="135" s="1"/>
  <c r="AY187" i="135"/>
  <c r="AX187" i="135"/>
  <c r="AW187" i="135"/>
  <c r="AT187" i="135"/>
  <c r="AL187" i="135"/>
  <c r="W187" i="135"/>
  <c r="H187" i="135"/>
  <c r="AY186" i="135"/>
  <c r="AX186" i="135"/>
  <c r="AW186" i="135"/>
  <c r="AL186" i="135"/>
  <c r="H186" i="135"/>
  <c r="AT186" i="135" s="1"/>
  <c r="AY185" i="135"/>
  <c r="AX185" i="135"/>
  <c r="AW185" i="135"/>
  <c r="AL185" i="135"/>
  <c r="H185" i="135"/>
  <c r="AT185" i="135" s="1"/>
  <c r="AY184" i="135"/>
  <c r="AX184" i="135"/>
  <c r="AW184" i="135"/>
  <c r="AL184" i="135"/>
  <c r="W184" i="135"/>
  <c r="H184" i="135"/>
  <c r="AT184" i="135" s="1"/>
  <c r="AY183" i="135"/>
  <c r="AX183" i="135"/>
  <c r="AW183" i="135"/>
  <c r="AL183" i="135"/>
  <c r="H183" i="135"/>
  <c r="AT183" i="135" s="1"/>
  <c r="AY182" i="135"/>
  <c r="AX182" i="135"/>
  <c r="AW182" i="135"/>
  <c r="AT182" i="135"/>
  <c r="AL182" i="135"/>
  <c r="BA181" i="135"/>
  <c r="AZ181" i="135"/>
  <c r="AV181" i="135"/>
  <c r="AU181" i="135"/>
  <c r="AS181" i="135"/>
  <c r="AR181" i="135"/>
  <c r="AQ181" i="135"/>
  <c r="AP181" i="135"/>
  <c r="AO181" i="135"/>
  <c r="AN181" i="135"/>
  <c r="AM181" i="135"/>
  <c r="AK181" i="135"/>
  <c r="AJ181" i="135"/>
  <c r="AI181" i="135"/>
  <c r="AH181" i="135"/>
  <c r="AG181" i="135"/>
  <c r="AE181" i="135"/>
  <c r="AC181" i="135"/>
  <c r="AB181" i="135"/>
  <c r="AA181" i="135"/>
  <c r="Z181" i="135"/>
  <c r="Y181" i="135"/>
  <c r="X181" i="135"/>
  <c r="V181" i="135"/>
  <c r="U181" i="135"/>
  <c r="T181" i="135"/>
  <c r="S181" i="135"/>
  <c r="R181" i="135"/>
  <c r="Q181" i="135"/>
  <c r="P181" i="135"/>
  <c r="O181" i="135"/>
  <c r="N181" i="135"/>
  <c r="M181" i="135"/>
  <c r="L181" i="135"/>
  <c r="K181" i="135"/>
  <c r="J181" i="135"/>
  <c r="I181" i="135"/>
  <c r="G181" i="135"/>
  <c r="F181" i="135"/>
  <c r="E181" i="135"/>
  <c r="D181" i="135"/>
  <c r="AX180" i="135"/>
  <c r="AW180" i="135"/>
  <c r="AL180" i="135"/>
  <c r="H180" i="135"/>
  <c r="AT180" i="135" s="1"/>
  <c r="AX179" i="135"/>
  <c r="AW179" i="135"/>
  <c r="AL179" i="135"/>
  <c r="W179" i="135"/>
  <c r="H179" i="135"/>
  <c r="AT179" i="135" s="1"/>
  <c r="AX178" i="135"/>
  <c r="AW178" i="135"/>
  <c r="AT178" i="135"/>
  <c r="AL178" i="135"/>
  <c r="W178" i="135"/>
  <c r="H178" i="135"/>
  <c r="AX177" i="135"/>
  <c r="AW177" i="135"/>
  <c r="AL177" i="135"/>
  <c r="W177" i="135"/>
  <c r="H177" i="135"/>
  <c r="AT177" i="135" s="1"/>
  <c r="AX176" i="135"/>
  <c r="AW176" i="135"/>
  <c r="AL176" i="135"/>
  <c r="H176" i="135"/>
  <c r="AT176" i="135" s="1"/>
  <c r="AX175" i="135"/>
  <c r="AW175" i="135"/>
  <c r="AL175" i="135"/>
  <c r="W175" i="135"/>
  <c r="H175" i="135"/>
  <c r="AT175" i="135" s="1"/>
  <c r="AX174" i="135"/>
  <c r="AW174" i="135"/>
  <c r="AL174" i="135"/>
  <c r="H174" i="135"/>
  <c r="AT174" i="135" s="1"/>
  <c r="D174" i="135"/>
  <c r="AX173" i="135"/>
  <c r="AW173" i="135"/>
  <c r="AL173" i="135"/>
  <c r="D173" i="135"/>
  <c r="H173" i="135" s="1"/>
  <c r="AX172" i="135"/>
  <c r="AW172" i="135"/>
  <c r="AL172" i="135"/>
  <c r="D172" i="135"/>
  <c r="H172" i="135" s="1"/>
  <c r="AX171" i="135"/>
  <c r="AW171" i="135"/>
  <c r="AL171" i="135"/>
  <c r="H171" i="135"/>
  <c r="W171" i="135" s="1"/>
  <c r="D171" i="135"/>
  <c r="AX170" i="135"/>
  <c r="AW170" i="135"/>
  <c r="AL170" i="135"/>
  <c r="H170" i="135"/>
  <c r="AT170" i="135" s="1"/>
  <c r="AX169" i="135"/>
  <c r="AW169" i="135"/>
  <c r="AL169" i="135"/>
  <c r="H169" i="135"/>
  <c r="W169" i="135" s="1"/>
  <c r="AX168" i="135"/>
  <c r="AW168" i="135"/>
  <c r="AL168" i="135"/>
  <c r="H168" i="135"/>
  <c r="AT168" i="135" s="1"/>
  <c r="AX167" i="135"/>
  <c r="AW167" i="135"/>
  <c r="AL167" i="135"/>
  <c r="H167" i="135"/>
  <c r="W167" i="135" s="1"/>
  <c r="AX166" i="135"/>
  <c r="AW166" i="135"/>
  <c r="AL166" i="135"/>
  <c r="H166" i="135"/>
  <c r="AT166" i="135" s="1"/>
  <c r="AX165" i="135"/>
  <c r="AW165" i="135"/>
  <c r="AL165" i="135"/>
  <c r="H165" i="135"/>
  <c r="W165" i="135" s="1"/>
  <c r="AX164" i="135"/>
  <c r="AW164" i="135"/>
  <c r="AL164" i="135"/>
  <c r="H164" i="135"/>
  <c r="AT164" i="135" s="1"/>
  <c r="AX163" i="135"/>
  <c r="AW163" i="135"/>
  <c r="AL163" i="135"/>
  <c r="H163" i="135"/>
  <c r="W163" i="135" s="1"/>
  <c r="AX162" i="135"/>
  <c r="AW162" i="135"/>
  <c r="AL162" i="135"/>
  <c r="H162" i="135"/>
  <c r="AT162" i="135" s="1"/>
  <c r="AY161" i="135"/>
  <c r="AX161" i="135"/>
  <c r="AW161" i="135"/>
  <c r="AL161" i="135"/>
  <c r="H161" i="135"/>
  <c r="AT161" i="135" s="1"/>
  <c r="AY160" i="135"/>
  <c r="AX160" i="135"/>
  <c r="AW160" i="135"/>
  <c r="AT160" i="135"/>
  <c r="AL160" i="135"/>
  <c r="W160" i="135"/>
  <c r="H160" i="135"/>
  <c r="AY159" i="135"/>
  <c r="AX159" i="135"/>
  <c r="AW159" i="135"/>
  <c r="AL159" i="135"/>
  <c r="H159" i="135"/>
  <c r="AT159" i="135" s="1"/>
  <c r="AY158" i="135"/>
  <c r="AX158" i="135"/>
  <c r="AW158" i="135"/>
  <c r="AT158" i="135"/>
  <c r="AL158" i="135"/>
  <c r="H158" i="135"/>
  <c r="W158" i="135" s="1"/>
  <c r="AY157" i="135"/>
  <c r="AX157" i="135"/>
  <c r="AW157" i="135"/>
  <c r="AL157" i="135"/>
  <c r="H157" i="135"/>
  <c r="AT157" i="135" s="1"/>
  <c r="AY156" i="135"/>
  <c r="AX156" i="135"/>
  <c r="AW156" i="135"/>
  <c r="AL156" i="135"/>
  <c r="H156" i="135"/>
  <c r="W156" i="135" s="1"/>
  <c r="AY155" i="135"/>
  <c r="AX155" i="135"/>
  <c r="AW155" i="135"/>
  <c r="AL155" i="135"/>
  <c r="H155" i="135"/>
  <c r="AY154" i="135"/>
  <c r="AX154" i="135"/>
  <c r="AW154" i="135"/>
  <c r="AL154" i="135"/>
  <c r="H154" i="135"/>
  <c r="AT154" i="135" s="1"/>
  <c r="AY153" i="135"/>
  <c r="AX153" i="135"/>
  <c r="AW153" i="135"/>
  <c r="AL153" i="135"/>
  <c r="H153" i="135"/>
  <c r="AT153" i="135" s="1"/>
  <c r="AY152" i="135"/>
  <c r="AX152" i="135"/>
  <c r="AW152" i="135"/>
  <c r="AL152" i="135"/>
  <c r="H152" i="135"/>
  <c r="AT152" i="135" s="1"/>
  <c r="AY151" i="135"/>
  <c r="AX151" i="135"/>
  <c r="AW151" i="135"/>
  <c r="AL151" i="135"/>
  <c r="H151" i="135"/>
  <c r="W151" i="135" s="1"/>
  <c r="AY150" i="135"/>
  <c r="AX150" i="135"/>
  <c r="AW150" i="135"/>
  <c r="AL150" i="135"/>
  <c r="H150" i="135"/>
  <c r="AT150" i="135" s="1"/>
  <c r="AY149" i="135"/>
  <c r="AX149" i="135"/>
  <c r="AW149" i="135"/>
  <c r="AL149" i="135"/>
  <c r="H149" i="135"/>
  <c r="AT149" i="135" s="1"/>
  <c r="AY148" i="135"/>
  <c r="AX148" i="135"/>
  <c r="AW148" i="135"/>
  <c r="AL148" i="135"/>
  <c r="W148" i="135"/>
  <c r="H148" i="135"/>
  <c r="AT148" i="135" s="1"/>
  <c r="AY147" i="135"/>
  <c r="AX147" i="135"/>
  <c r="AW147" i="135"/>
  <c r="AL147" i="135"/>
  <c r="H147" i="135"/>
  <c r="AT147" i="135" s="1"/>
  <c r="AY146" i="135"/>
  <c r="AX146" i="135"/>
  <c r="AW146" i="135"/>
  <c r="AT146" i="135"/>
  <c r="AL146" i="135"/>
  <c r="H146" i="135"/>
  <c r="W146" i="135" s="1"/>
  <c r="AY145" i="135"/>
  <c r="AX145" i="135"/>
  <c r="AW145" i="135"/>
  <c r="AL145" i="135"/>
  <c r="H145" i="135"/>
  <c r="AT145" i="135" s="1"/>
  <c r="AY144" i="135"/>
  <c r="AX144" i="135"/>
  <c r="AW144" i="135"/>
  <c r="AT144" i="135"/>
  <c r="AL144" i="135"/>
  <c r="H144" i="135"/>
  <c r="W144" i="135" s="1"/>
  <c r="AY143" i="135"/>
  <c r="AX143" i="135"/>
  <c r="AW143" i="135"/>
  <c r="AL143" i="135"/>
  <c r="H143" i="135"/>
  <c r="AY142" i="135"/>
  <c r="AX142" i="135"/>
  <c r="AW142" i="135"/>
  <c r="AL142" i="135"/>
  <c r="H142" i="135"/>
  <c r="AT142" i="135" s="1"/>
  <c r="AY141" i="135"/>
  <c r="AX141" i="135"/>
  <c r="AW141" i="135"/>
  <c r="AL141" i="135"/>
  <c r="H141" i="135"/>
  <c r="AT141" i="135" s="1"/>
  <c r="AY140" i="135"/>
  <c r="AX140" i="135"/>
  <c r="AW140" i="135"/>
  <c r="AL140" i="135"/>
  <c r="H140" i="135"/>
  <c r="AT140" i="135" s="1"/>
  <c r="AY139" i="135"/>
  <c r="AX139" i="135"/>
  <c r="AW139" i="135"/>
  <c r="AT139" i="135"/>
  <c r="AL139" i="135"/>
  <c r="W139" i="135"/>
  <c r="H139" i="135"/>
  <c r="AY138" i="135"/>
  <c r="AX138" i="135"/>
  <c r="AW138" i="135"/>
  <c r="AL138" i="135"/>
  <c r="H138" i="135"/>
  <c r="AT138" i="135" s="1"/>
  <c r="AY137" i="135"/>
  <c r="AY107" i="135" s="1"/>
  <c r="AX137" i="135"/>
  <c r="AW137" i="135"/>
  <c r="AL137" i="135"/>
  <c r="H137" i="135"/>
  <c r="AT137" i="135" s="1"/>
  <c r="AY136" i="135"/>
  <c r="AX136" i="135"/>
  <c r="AW136" i="135"/>
  <c r="AL136" i="135"/>
  <c r="W136" i="135"/>
  <c r="H136" i="135"/>
  <c r="AT136" i="135" s="1"/>
  <c r="AY135" i="135"/>
  <c r="AX135" i="135"/>
  <c r="AW135" i="135"/>
  <c r="AL135" i="135"/>
  <c r="H135" i="135"/>
  <c r="AT135" i="135" s="1"/>
  <c r="AY134" i="135"/>
  <c r="AX134" i="135"/>
  <c r="AW134" i="135"/>
  <c r="AT134" i="135"/>
  <c r="AL134" i="135"/>
  <c r="H134" i="135"/>
  <c r="W134" i="135" s="1"/>
  <c r="AY133" i="135"/>
  <c r="AX133" i="135"/>
  <c r="AW133" i="135"/>
  <c r="AL133" i="135"/>
  <c r="H133" i="135"/>
  <c r="AT133" i="135" s="1"/>
  <c r="AY132" i="135"/>
  <c r="AX132" i="135"/>
  <c r="AW132" i="135"/>
  <c r="AL132" i="135"/>
  <c r="H132" i="135"/>
  <c r="W132" i="135" s="1"/>
  <c r="AY131" i="135"/>
  <c r="AX131" i="135"/>
  <c r="AW131" i="135"/>
  <c r="AL131" i="135"/>
  <c r="H131" i="135"/>
  <c r="AY130" i="135"/>
  <c r="AX130" i="135"/>
  <c r="AW130" i="135"/>
  <c r="AL130" i="135"/>
  <c r="D130" i="135"/>
  <c r="H130" i="135" s="1"/>
  <c r="AY129" i="135"/>
  <c r="AX129" i="135"/>
  <c r="AW129" i="135"/>
  <c r="AL129" i="135"/>
  <c r="D129" i="135"/>
  <c r="H129" i="135" s="1"/>
  <c r="W129" i="135" s="1"/>
  <c r="AY128" i="135"/>
  <c r="AX128" i="135"/>
  <c r="AW128" i="135"/>
  <c r="AL128" i="135"/>
  <c r="D128" i="135"/>
  <c r="H128" i="135" s="1"/>
  <c r="AY127" i="135"/>
  <c r="AX127" i="135"/>
  <c r="AW127" i="135"/>
  <c r="AL127" i="135"/>
  <c r="D127" i="135"/>
  <c r="H127" i="135" s="1"/>
  <c r="AY126" i="135"/>
  <c r="AX126" i="135"/>
  <c r="AW126" i="135"/>
  <c r="AT126" i="135"/>
  <c r="AL126" i="135"/>
  <c r="D126" i="135"/>
  <c r="H126" i="135" s="1"/>
  <c r="W126" i="135" s="1"/>
  <c r="AY125" i="135"/>
  <c r="AX125" i="135"/>
  <c r="AW125" i="135"/>
  <c r="AL125" i="135"/>
  <c r="D125" i="135"/>
  <c r="H125" i="135" s="1"/>
  <c r="AY124" i="135"/>
  <c r="AX124" i="135"/>
  <c r="AW124" i="135"/>
  <c r="AL124" i="135"/>
  <c r="D124" i="135"/>
  <c r="H124" i="135" s="1"/>
  <c r="AY123" i="135"/>
  <c r="AX123" i="135"/>
  <c r="AW123" i="135"/>
  <c r="AT123" i="135"/>
  <c r="AL123" i="135"/>
  <c r="H123" i="135"/>
  <c r="W123" i="135" s="1"/>
  <c r="D123" i="135"/>
  <c r="AY122" i="135"/>
  <c r="AX122" i="135"/>
  <c r="AW122" i="135"/>
  <c r="AL122" i="135"/>
  <c r="D122" i="135"/>
  <c r="H122" i="135" s="1"/>
  <c r="AY121" i="135"/>
  <c r="AX121" i="135"/>
  <c r="AW121" i="135"/>
  <c r="AL121" i="135"/>
  <c r="D121" i="135"/>
  <c r="H121" i="135" s="1"/>
  <c r="AY120" i="135"/>
  <c r="AX120" i="135"/>
  <c r="AW120" i="135"/>
  <c r="AT120" i="135"/>
  <c r="AL120" i="135"/>
  <c r="H120" i="135"/>
  <c r="W120" i="135" s="1"/>
  <c r="AY119" i="135"/>
  <c r="AX119" i="135"/>
  <c r="AW119" i="135"/>
  <c r="AL119" i="135"/>
  <c r="H119" i="135"/>
  <c r="AT119" i="135" s="1"/>
  <c r="AY118" i="135"/>
  <c r="AX118" i="135"/>
  <c r="AW118" i="135"/>
  <c r="AL118" i="135"/>
  <c r="H118" i="135"/>
  <c r="W118" i="135" s="1"/>
  <c r="AY117" i="135"/>
  <c r="AX117" i="135"/>
  <c r="AW117" i="135"/>
  <c r="AL117" i="135"/>
  <c r="H117" i="135"/>
  <c r="AY116" i="135"/>
  <c r="AX116" i="135"/>
  <c r="AW116" i="135"/>
  <c r="AL116" i="135"/>
  <c r="H116" i="135"/>
  <c r="AT116" i="135" s="1"/>
  <c r="AY115" i="135"/>
  <c r="AX115" i="135"/>
  <c r="AW115" i="135"/>
  <c r="AL115" i="135"/>
  <c r="AL107" i="135" s="1"/>
  <c r="H115" i="135"/>
  <c r="AT115" i="135" s="1"/>
  <c r="AY114" i="135"/>
  <c r="AX114" i="135"/>
  <c r="AW114" i="135"/>
  <c r="AL114" i="135"/>
  <c r="H114" i="135"/>
  <c r="AT114" i="135" s="1"/>
  <c r="AY113" i="135"/>
  <c r="AX113" i="135"/>
  <c r="AW113" i="135"/>
  <c r="AL113" i="135"/>
  <c r="H113" i="135"/>
  <c r="W113" i="135" s="1"/>
  <c r="AY112" i="135"/>
  <c r="AX112" i="135"/>
  <c r="AW112" i="135"/>
  <c r="AL112" i="135"/>
  <c r="D112" i="135"/>
  <c r="H112" i="135" s="1"/>
  <c r="AY111" i="135"/>
  <c r="AX111" i="135"/>
  <c r="AW111" i="135"/>
  <c r="AL111" i="135"/>
  <c r="D111" i="135"/>
  <c r="H111" i="135" s="1"/>
  <c r="AY110" i="135"/>
  <c r="AX110" i="135"/>
  <c r="AW110" i="135"/>
  <c r="AT110" i="135"/>
  <c r="AL110" i="135"/>
  <c r="H110" i="135"/>
  <c r="W110" i="135" s="1"/>
  <c r="D110" i="135"/>
  <c r="AY109" i="135"/>
  <c r="AX109" i="135"/>
  <c r="AW109" i="135"/>
  <c r="AL109" i="135"/>
  <c r="D109" i="135"/>
  <c r="AY108" i="135"/>
  <c r="AX108" i="135"/>
  <c r="AW108" i="135"/>
  <c r="AT108" i="135"/>
  <c r="AL108" i="135"/>
  <c r="BA107" i="135"/>
  <c r="AZ107" i="135"/>
  <c r="AV107" i="135"/>
  <c r="AU107" i="135"/>
  <c r="AS107" i="135"/>
  <c r="AR107" i="135"/>
  <c r="AQ107" i="135"/>
  <c r="AP107" i="135"/>
  <c r="AO107" i="135"/>
  <c r="AN107" i="135"/>
  <c r="AM107" i="135"/>
  <c r="AK107" i="135"/>
  <c r="AJ107" i="135"/>
  <c r="AI107" i="135"/>
  <c r="AH107" i="135"/>
  <c r="AG107" i="135"/>
  <c r="AF107" i="135"/>
  <c r="AE107" i="135"/>
  <c r="AD107" i="135"/>
  <c r="AC107" i="135"/>
  <c r="AB107" i="135"/>
  <c r="AA107" i="135"/>
  <c r="Z107" i="135"/>
  <c r="Y107" i="135"/>
  <c r="X107" i="135"/>
  <c r="V107" i="135"/>
  <c r="U107" i="135"/>
  <c r="T107" i="135"/>
  <c r="S107" i="135"/>
  <c r="R107" i="135"/>
  <c r="Q107" i="135"/>
  <c r="P107" i="135"/>
  <c r="O107" i="135"/>
  <c r="N107" i="135"/>
  <c r="M107" i="135"/>
  <c r="L107" i="135"/>
  <c r="K107" i="135"/>
  <c r="J107" i="135"/>
  <c r="I107" i="135"/>
  <c r="G107" i="135"/>
  <c r="F107" i="135"/>
  <c r="E107" i="135"/>
  <c r="AY106" i="135"/>
  <c r="AX106" i="135"/>
  <c r="AW106" i="135"/>
  <c r="AL106" i="135"/>
  <c r="AL96" i="135" s="1"/>
  <c r="W106" i="135"/>
  <c r="H106" i="135"/>
  <c r="AT106" i="135" s="1"/>
  <c r="AY105" i="135"/>
  <c r="AX105" i="135"/>
  <c r="AW105" i="135"/>
  <c r="AL105" i="135"/>
  <c r="W105" i="135"/>
  <c r="H105" i="135"/>
  <c r="AT105" i="135" s="1"/>
  <c r="AY104" i="135"/>
  <c r="AX104" i="135"/>
  <c r="AW104" i="135"/>
  <c r="AW96" i="135" s="1"/>
  <c r="AT104" i="135"/>
  <c r="AL104" i="135"/>
  <c r="W104" i="135"/>
  <c r="H104" i="135"/>
  <c r="AY103" i="135"/>
  <c r="AX103" i="135"/>
  <c r="AW103" i="135"/>
  <c r="AL103" i="135"/>
  <c r="D103" i="135"/>
  <c r="AY102" i="135"/>
  <c r="AX102" i="135"/>
  <c r="AW102" i="135"/>
  <c r="AL102" i="135"/>
  <c r="D102" i="135"/>
  <c r="H102" i="135" s="1"/>
  <c r="AY101" i="135"/>
  <c r="AX101" i="135"/>
  <c r="AW101" i="135"/>
  <c r="AT101" i="135"/>
  <c r="AL101" i="135"/>
  <c r="H101" i="135"/>
  <c r="W101" i="135" s="1"/>
  <c r="AY100" i="135"/>
  <c r="AX100" i="135"/>
  <c r="AW100" i="135"/>
  <c r="AL100" i="135"/>
  <c r="H100" i="135"/>
  <c r="AT100" i="135" s="1"/>
  <c r="AY99" i="135"/>
  <c r="AX99" i="135"/>
  <c r="AX96" i="135" s="1"/>
  <c r="AW99" i="135"/>
  <c r="AL99" i="135"/>
  <c r="H99" i="135"/>
  <c r="W99" i="135" s="1"/>
  <c r="AY98" i="135"/>
  <c r="AX98" i="135"/>
  <c r="AW98" i="135"/>
  <c r="AL98" i="135"/>
  <c r="H98" i="135"/>
  <c r="D98" i="135"/>
  <c r="AY97" i="135"/>
  <c r="AX97" i="135"/>
  <c r="AW97" i="135"/>
  <c r="AT97" i="135"/>
  <c r="AL97" i="135"/>
  <c r="BA96" i="135"/>
  <c r="AZ96" i="135"/>
  <c r="AY96" i="135"/>
  <c r="AV96" i="135"/>
  <c r="AU96" i="135"/>
  <c r="AS96" i="135"/>
  <c r="AR96" i="135"/>
  <c r="AQ96" i="135"/>
  <c r="AP96" i="135"/>
  <c r="AO96" i="135"/>
  <c r="AN96" i="135"/>
  <c r="AM96" i="135"/>
  <c r="AK96" i="135"/>
  <c r="AJ96" i="135"/>
  <c r="AI96" i="135"/>
  <c r="AH96" i="135"/>
  <c r="AG96" i="135"/>
  <c r="AF96" i="135"/>
  <c r="AE96" i="135"/>
  <c r="AD96" i="135"/>
  <c r="AC96" i="135"/>
  <c r="AB96" i="135"/>
  <c r="AA96" i="135"/>
  <c r="Z96" i="135"/>
  <c r="Y96" i="135"/>
  <c r="X96" i="135"/>
  <c r="V96" i="135"/>
  <c r="U96" i="135"/>
  <c r="T96" i="135"/>
  <c r="S96" i="135"/>
  <c r="R96" i="135"/>
  <c r="Q96" i="135"/>
  <c r="P96" i="135"/>
  <c r="O96" i="135"/>
  <c r="N96" i="135"/>
  <c r="M96" i="135"/>
  <c r="L96" i="135"/>
  <c r="K96" i="135"/>
  <c r="J96" i="135"/>
  <c r="I96" i="135"/>
  <c r="G96" i="135"/>
  <c r="F96" i="135"/>
  <c r="E96" i="135"/>
  <c r="AY95" i="135"/>
  <c r="AX95" i="135"/>
  <c r="AW95" i="135"/>
  <c r="AR95" i="135"/>
  <c r="AJ95" i="135"/>
  <c r="U95" i="135"/>
  <c r="F95" i="135"/>
  <c r="AY94" i="135"/>
  <c r="AX94" i="135"/>
  <c r="AW94" i="135"/>
  <c r="AJ94" i="135"/>
  <c r="F94" i="135"/>
  <c r="AR94" i="135" s="1"/>
  <c r="AY93" i="135"/>
  <c r="AX93" i="135"/>
  <c r="AW93" i="135"/>
  <c r="AJ93" i="135"/>
  <c r="D93" i="135"/>
  <c r="F93" i="135" s="1"/>
  <c r="AY92" i="135"/>
  <c r="AX92" i="135"/>
  <c r="AW92" i="135"/>
  <c r="AJ92" i="135"/>
  <c r="U92" i="135"/>
  <c r="F92" i="135"/>
  <c r="AR92" i="135" s="1"/>
  <c r="AY91" i="135"/>
  <c r="AX91" i="135"/>
  <c r="AW91" i="135"/>
  <c r="AJ91" i="135"/>
  <c r="D91" i="135"/>
  <c r="F91" i="135" s="1"/>
  <c r="AY90" i="135"/>
  <c r="AX90" i="135"/>
  <c r="AW90" i="135"/>
  <c r="AJ90" i="135"/>
  <c r="F90" i="135"/>
  <c r="U90" i="135" s="1"/>
  <c r="D90" i="135"/>
  <c r="AY89" i="135"/>
  <c r="AX89" i="135"/>
  <c r="AW89" i="135"/>
  <c r="AJ89" i="135"/>
  <c r="F89" i="135"/>
  <c r="D89" i="135"/>
  <c r="AY88" i="135"/>
  <c r="AX88" i="135"/>
  <c r="AW88" i="135"/>
  <c r="AR88" i="135"/>
  <c r="AJ88" i="135"/>
  <c r="F88" i="135"/>
  <c r="U88" i="135" s="1"/>
  <c r="D88" i="135"/>
  <c r="AY87" i="135"/>
  <c r="AX87" i="135"/>
  <c r="AW87" i="135"/>
  <c r="AJ87" i="135"/>
  <c r="D87" i="135"/>
  <c r="F87" i="135" s="1"/>
  <c r="AY86" i="135"/>
  <c r="AX86" i="135"/>
  <c r="AW86" i="135"/>
  <c r="AJ86" i="135"/>
  <c r="F86" i="135"/>
  <c r="D86" i="135"/>
  <c r="AY85" i="135"/>
  <c r="AX85" i="135"/>
  <c r="AW85" i="135"/>
  <c r="AJ85" i="135"/>
  <c r="D85" i="135"/>
  <c r="F85" i="135" s="1"/>
  <c r="AY84" i="135"/>
  <c r="AX84" i="135"/>
  <c r="AW84" i="135"/>
  <c r="AJ84" i="135"/>
  <c r="F84" i="135"/>
  <c r="U84" i="135" s="1"/>
  <c r="AY83" i="135"/>
  <c r="AX83" i="135"/>
  <c r="AW83" i="135"/>
  <c r="AJ83" i="135"/>
  <c r="F83" i="135"/>
  <c r="AR83" i="135" s="1"/>
  <c r="AY82" i="135"/>
  <c r="AX82" i="135"/>
  <c r="AW82" i="135"/>
  <c r="AJ82" i="135"/>
  <c r="F82" i="135"/>
  <c r="AR82" i="135" s="1"/>
  <c r="AY81" i="135"/>
  <c r="AX81" i="135"/>
  <c r="AW81" i="135"/>
  <c r="AJ81" i="135"/>
  <c r="U81" i="135"/>
  <c r="F81" i="135"/>
  <c r="AR81" i="135" s="1"/>
  <c r="AY80" i="135"/>
  <c r="AX80" i="135"/>
  <c r="AW80" i="135"/>
  <c r="AJ80" i="135"/>
  <c r="F80" i="135"/>
  <c r="AR80" i="135" s="1"/>
  <c r="AY79" i="135"/>
  <c r="AX79" i="135"/>
  <c r="AW79" i="135"/>
  <c r="AR79" i="135"/>
  <c r="AJ79" i="135"/>
  <c r="F79" i="135"/>
  <c r="U79" i="135" s="1"/>
  <c r="AY78" i="135"/>
  <c r="AX78" i="135"/>
  <c r="AW78" i="135"/>
  <c r="AJ78" i="135"/>
  <c r="F78" i="135"/>
  <c r="AR78" i="135" s="1"/>
  <c r="AY77" i="135"/>
  <c r="AX77" i="135"/>
  <c r="AW77" i="135"/>
  <c r="AJ77" i="135"/>
  <c r="F77" i="135"/>
  <c r="U77" i="135" s="1"/>
  <c r="AY76" i="135"/>
  <c r="AX76" i="135"/>
  <c r="AW76" i="135"/>
  <c r="AJ76" i="135"/>
  <c r="F76" i="135"/>
  <c r="AY75" i="135"/>
  <c r="AX75" i="135"/>
  <c r="AW75" i="135"/>
  <c r="AJ75" i="135"/>
  <c r="F75" i="135"/>
  <c r="AR75" i="135" s="1"/>
  <c r="AY74" i="135"/>
  <c r="AX74" i="135"/>
  <c r="AW74" i="135"/>
  <c r="AJ74" i="135"/>
  <c r="AJ67" i="135" s="1"/>
  <c r="F74" i="135"/>
  <c r="AR74" i="135" s="1"/>
  <c r="AY73" i="135"/>
  <c r="AX73" i="135"/>
  <c r="AW73" i="135"/>
  <c r="AJ73" i="135"/>
  <c r="F73" i="135"/>
  <c r="AR73" i="135" s="1"/>
  <c r="AY72" i="135"/>
  <c r="AX72" i="135"/>
  <c r="AW72" i="135"/>
  <c r="AJ72" i="135"/>
  <c r="F72" i="135"/>
  <c r="U72" i="135" s="1"/>
  <c r="AY71" i="135"/>
  <c r="AX71" i="135"/>
  <c r="AW71" i="135"/>
  <c r="AJ71" i="135"/>
  <c r="F71" i="135"/>
  <c r="AR71" i="135" s="1"/>
  <c r="AY70" i="135"/>
  <c r="AX70" i="135"/>
  <c r="AW70" i="135"/>
  <c r="F70" i="135"/>
  <c r="AR70" i="135" s="1"/>
  <c r="AY69" i="135"/>
  <c r="AX69" i="135"/>
  <c r="AW69" i="135"/>
  <c r="AJ69" i="135"/>
  <c r="F69" i="135"/>
  <c r="AY68" i="135"/>
  <c r="AX68" i="135"/>
  <c r="AW68" i="135"/>
  <c r="AR68" i="135"/>
  <c r="AJ68" i="135"/>
  <c r="BA67" i="135"/>
  <c r="AZ67" i="135"/>
  <c r="AV67" i="135"/>
  <c r="AU67" i="135"/>
  <c r="AT67" i="135"/>
  <c r="AS67" i="135"/>
  <c r="AQ67" i="135"/>
  <c r="AP67" i="135"/>
  <c r="AO67" i="135"/>
  <c r="AN67" i="135"/>
  <c r="AM67" i="135"/>
  <c r="AL67" i="135"/>
  <c r="AK67" i="135"/>
  <c r="AI67" i="135"/>
  <c r="AH67" i="135"/>
  <c r="AG67" i="135"/>
  <c r="AF67" i="135"/>
  <c r="AE67" i="135"/>
  <c r="AD67" i="135"/>
  <c r="AC67" i="135"/>
  <c r="AB67" i="135"/>
  <c r="AA67" i="135"/>
  <c r="Z67" i="135"/>
  <c r="Y67" i="135"/>
  <c r="X67" i="135"/>
  <c r="W67" i="135"/>
  <c r="V67" i="135"/>
  <c r="T67" i="135"/>
  <c r="S67" i="135"/>
  <c r="R67" i="135"/>
  <c r="Q67" i="135"/>
  <c r="P67" i="135"/>
  <c r="O67" i="135"/>
  <c r="N67" i="135"/>
  <c r="M67" i="135"/>
  <c r="L67" i="135"/>
  <c r="K67" i="135"/>
  <c r="J67" i="135"/>
  <c r="I67" i="135"/>
  <c r="H67" i="135"/>
  <c r="G67" i="135"/>
  <c r="E67" i="135"/>
  <c r="D67" i="135"/>
  <c r="AY66" i="135"/>
  <c r="AX66" i="135"/>
  <c r="AW66" i="135"/>
  <c r="AJ66" i="135"/>
  <c r="U66" i="135"/>
  <c r="F66" i="135"/>
  <c r="AR66" i="135" s="1"/>
  <c r="AY65" i="135"/>
  <c r="AX65" i="135"/>
  <c r="AW65" i="135"/>
  <c r="AJ65" i="135"/>
  <c r="F65" i="135"/>
  <c r="AR65" i="135" s="1"/>
  <c r="AY64" i="135"/>
  <c r="AX64" i="135"/>
  <c r="AW64" i="135"/>
  <c r="AJ64" i="135"/>
  <c r="F64" i="135"/>
  <c r="U64" i="135" s="1"/>
  <c r="AY63" i="135"/>
  <c r="AX63" i="135"/>
  <c r="AW63" i="135"/>
  <c r="AJ63" i="135"/>
  <c r="D63" i="135"/>
  <c r="AY62" i="135"/>
  <c r="AX62" i="135"/>
  <c r="AW62" i="135"/>
  <c r="AJ62" i="135"/>
  <c r="F62" i="135"/>
  <c r="AR62" i="135" s="1"/>
  <c r="AY61" i="135"/>
  <c r="AX61" i="135"/>
  <c r="AW61" i="135"/>
  <c r="AJ61" i="135"/>
  <c r="U61" i="135"/>
  <c r="F61" i="135"/>
  <c r="AR61" i="135" s="1"/>
  <c r="AY60" i="135"/>
  <c r="AX60" i="135"/>
  <c r="AW60" i="135"/>
  <c r="AJ60" i="135"/>
  <c r="U60" i="135"/>
  <c r="F60" i="135"/>
  <c r="AR60" i="135" s="1"/>
  <c r="AY59" i="135"/>
  <c r="AX59" i="135"/>
  <c r="AW59" i="135"/>
  <c r="AJ59" i="135"/>
  <c r="F59" i="135"/>
  <c r="U59" i="135" s="1"/>
  <c r="AY58" i="135"/>
  <c r="AX58" i="135"/>
  <c r="AW58" i="135"/>
  <c r="AJ58" i="135"/>
  <c r="F58" i="135"/>
  <c r="AR58" i="135" s="1"/>
  <c r="AY57" i="135"/>
  <c r="AY50" i="135" s="1"/>
  <c r="AX57" i="135"/>
  <c r="AW57" i="135"/>
  <c r="AJ57" i="135"/>
  <c r="F57" i="135"/>
  <c r="AR57" i="135" s="1"/>
  <c r="AY56" i="135"/>
  <c r="AX56" i="135"/>
  <c r="AJ56" i="135"/>
  <c r="F56" i="135"/>
  <c r="AY55" i="135"/>
  <c r="AX55" i="135"/>
  <c r="AW55" i="135"/>
  <c r="AJ55" i="135"/>
  <c r="F55" i="135"/>
  <c r="AR55" i="135" s="1"/>
  <c r="AY54" i="135"/>
  <c r="AX54" i="135"/>
  <c r="AW54" i="135"/>
  <c r="AJ54" i="135"/>
  <c r="F54" i="135"/>
  <c r="AR54" i="135" s="1"/>
  <c r="AY53" i="135"/>
  <c r="AX53" i="135"/>
  <c r="AJ53" i="135"/>
  <c r="F53" i="135"/>
  <c r="AR53" i="135" s="1"/>
  <c r="AY52" i="135"/>
  <c r="AX52" i="135"/>
  <c r="AJ52" i="135"/>
  <c r="AJ50" i="135" s="1"/>
  <c r="F52" i="135"/>
  <c r="AR52" i="135" s="1"/>
  <c r="AY51" i="135"/>
  <c r="AX51" i="135"/>
  <c r="AW51" i="135"/>
  <c r="AR51" i="135"/>
  <c r="AJ51" i="135"/>
  <c r="BA50" i="135"/>
  <c r="AZ50" i="135"/>
  <c r="AX50" i="135"/>
  <c r="AW50" i="135"/>
  <c r="AV50" i="135"/>
  <c r="AU50" i="135"/>
  <c r="AT50" i="135"/>
  <c r="AS50" i="135"/>
  <c r="AQ50" i="135"/>
  <c r="AP50" i="135"/>
  <c r="AO50" i="135"/>
  <c r="AN50" i="135"/>
  <c r="AM50" i="135"/>
  <c r="AL50" i="135"/>
  <c r="AK50" i="135"/>
  <c r="AI50" i="135"/>
  <c r="AH50" i="135"/>
  <c r="AG50" i="135"/>
  <c r="AF50" i="135"/>
  <c r="AE50" i="135"/>
  <c r="AD50" i="135"/>
  <c r="AC50" i="135"/>
  <c r="AB50" i="135"/>
  <c r="AA50" i="135"/>
  <c r="Z50" i="135"/>
  <c r="Y50" i="135"/>
  <c r="X50" i="135"/>
  <c r="W50" i="135"/>
  <c r="V50" i="135"/>
  <c r="T50" i="135"/>
  <c r="S50" i="135"/>
  <c r="R50" i="135"/>
  <c r="Q50" i="135"/>
  <c r="P50" i="135"/>
  <c r="O50" i="135"/>
  <c r="N50" i="135"/>
  <c r="M50" i="135"/>
  <c r="L50" i="135"/>
  <c r="K50" i="135"/>
  <c r="J50" i="135"/>
  <c r="I50" i="135"/>
  <c r="H50" i="135"/>
  <c r="G50" i="135"/>
  <c r="E50" i="135"/>
  <c r="AY49" i="135"/>
  <c r="AX49" i="135"/>
  <c r="AW49" i="135"/>
  <c r="AM49" i="135"/>
  <c r="I49" i="135"/>
  <c r="X49" i="135" s="1"/>
  <c r="AY48" i="135"/>
  <c r="AX48" i="135"/>
  <c r="AW48" i="135"/>
  <c r="AM48" i="135"/>
  <c r="I48" i="135"/>
  <c r="AU48" i="135" s="1"/>
  <c r="AY47" i="135"/>
  <c r="AY37" i="135" s="1"/>
  <c r="AX47" i="135"/>
  <c r="AW47" i="135"/>
  <c r="AM47" i="135"/>
  <c r="X47" i="135"/>
  <c r="I47" i="135"/>
  <c r="AU47" i="135" s="1"/>
  <c r="AY46" i="135"/>
  <c r="AX46" i="135"/>
  <c r="AW46" i="135"/>
  <c r="AM46" i="135"/>
  <c r="X46" i="135"/>
  <c r="I46" i="135"/>
  <c r="AU46" i="135" s="1"/>
  <c r="AY45" i="135"/>
  <c r="AX45" i="135"/>
  <c r="AW45" i="135"/>
  <c r="AM45" i="135"/>
  <c r="I45" i="135"/>
  <c r="AU45" i="135" s="1"/>
  <c r="AY44" i="135"/>
  <c r="AX44" i="135"/>
  <c r="AW44" i="135"/>
  <c r="AU44" i="135"/>
  <c r="AM44" i="135"/>
  <c r="I44" i="135"/>
  <c r="X44" i="135" s="1"/>
  <c r="AY43" i="135"/>
  <c r="AX43" i="135"/>
  <c r="AW43" i="135"/>
  <c r="AM43" i="135"/>
  <c r="I43" i="135"/>
  <c r="AU43" i="135" s="1"/>
  <c r="AY42" i="135"/>
  <c r="AX42" i="135"/>
  <c r="AX37" i="135" s="1"/>
  <c r="AW42" i="135"/>
  <c r="AM42" i="135"/>
  <c r="I42" i="135"/>
  <c r="X42" i="135" s="1"/>
  <c r="AY41" i="135"/>
  <c r="AX41" i="135"/>
  <c r="AW41" i="135"/>
  <c r="AM41" i="135"/>
  <c r="I41" i="135"/>
  <c r="AY40" i="135"/>
  <c r="AX40" i="135"/>
  <c r="AW40" i="135"/>
  <c r="AM40" i="135"/>
  <c r="I40" i="135"/>
  <c r="AU40" i="135" s="1"/>
  <c r="AY39" i="135"/>
  <c r="AX39" i="135"/>
  <c r="AW39" i="135"/>
  <c r="AU39" i="135"/>
  <c r="AM39" i="135"/>
  <c r="AM37" i="135" s="1"/>
  <c r="X39" i="135"/>
  <c r="I39" i="135"/>
  <c r="AY38" i="135"/>
  <c r="AX38" i="135"/>
  <c r="AW38" i="135"/>
  <c r="AU38" i="135"/>
  <c r="AM38" i="135"/>
  <c r="BA37" i="135"/>
  <c r="AZ37" i="135"/>
  <c r="AW37" i="135"/>
  <c r="AV37" i="135"/>
  <c r="AT37" i="135"/>
  <c r="AS37" i="135"/>
  <c r="AR37" i="135"/>
  <c r="AQ37" i="135"/>
  <c r="AP37" i="135"/>
  <c r="AO37" i="135"/>
  <c r="AN37" i="135"/>
  <c r="AL37" i="135"/>
  <c r="AK37" i="135"/>
  <c r="AJ37" i="135"/>
  <c r="AI37" i="135"/>
  <c r="AH37" i="135"/>
  <c r="AG37" i="135"/>
  <c r="AF37" i="135"/>
  <c r="AE37" i="135"/>
  <c r="AD37" i="135"/>
  <c r="AC37" i="135"/>
  <c r="AB37" i="135"/>
  <c r="AA37" i="135"/>
  <c r="Z37" i="135"/>
  <c r="Y37" i="135"/>
  <c r="W37" i="135"/>
  <c r="V37" i="135"/>
  <c r="U37" i="135"/>
  <c r="T37" i="135"/>
  <c r="S37" i="135"/>
  <c r="R37" i="135"/>
  <c r="Q37" i="135"/>
  <c r="P37" i="135"/>
  <c r="O37" i="135"/>
  <c r="N37" i="135"/>
  <c r="M37" i="135"/>
  <c r="L37" i="135"/>
  <c r="K37" i="135"/>
  <c r="J37" i="135"/>
  <c r="H37" i="135"/>
  <c r="G37" i="135"/>
  <c r="F37" i="135"/>
  <c r="E37" i="135"/>
  <c r="D37" i="135"/>
  <c r="AY36" i="135"/>
  <c r="AX36" i="135"/>
  <c r="AW36" i="135"/>
  <c r="AL36" i="135"/>
  <c r="H36" i="135"/>
  <c r="W36" i="135" s="1"/>
  <c r="AY35" i="135"/>
  <c r="AX35" i="135"/>
  <c r="AW35" i="135"/>
  <c r="AL35" i="135"/>
  <c r="H35" i="135"/>
  <c r="AT35" i="135" s="1"/>
  <c r="AY34" i="135"/>
  <c r="AX34" i="135"/>
  <c r="AW34" i="135"/>
  <c r="AL34" i="135"/>
  <c r="H34" i="135"/>
  <c r="AT34" i="135" s="1"/>
  <c r="AY33" i="135"/>
  <c r="AX33" i="135"/>
  <c r="AW33" i="135"/>
  <c r="AL33" i="135"/>
  <c r="W33" i="135"/>
  <c r="H33" i="135"/>
  <c r="AT33" i="135" s="1"/>
  <c r="AY32" i="135"/>
  <c r="AX32" i="135"/>
  <c r="AW32" i="135"/>
  <c r="AL32" i="135"/>
  <c r="H32" i="135"/>
  <c r="AT32" i="135" s="1"/>
  <c r="AY31" i="135"/>
  <c r="AX31" i="135"/>
  <c r="AW31" i="135"/>
  <c r="AT31" i="135"/>
  <c r="AL31" i="135"/>
  <c r="W31" i="135"/>
  <c r="H31" i="135"/>
  <c r="AY30" i="135"/>
  <c r="AX30" i="135"/>
  <c r="AW30" i="135"/>
  <c r="AL30" i="135"/>
  <c r="H30" i="135"/>
  <c r="AT30" i="135" s="1"/>
  <c r="AY29" i="135"/>
  <c r="AX29" i="135"/>
  <c r="AW29" i="135"/>
  <c r="AL29" i="135"/>
  <c r="H29" i="135"/>
  <c r="W29" i="135" s="1"/>
  <c r="AY28" i="135"/>
  <c r="AX28" i="135"/>
  <c r="AW28" i="135"/>
  <c r="AL28" i="135"/>
  <c r="AG28" i="135"/>
  <c r="W28" i="135"/>
  <c r="H28" i="135"/>
  <c r="AT28" i="135" s="1"/>
  <c r="AY27" i="135"/>
  <c r="AX27" i="135"/>
  <c r="AW27" i="135"/>
  <c r="AL27" i="135"/>
  <c r="H27" i="135"/>
  <c r="AT27" i="135" s="1"/>
  <c r="AY26" i="135"/>
  <c r="AX26" i="135"/>
  <c r="AW26" i="135"/>
  <c r="AT26" i="135"/>
  <c r="AL26" i="135"/>
  <c r="H26" i="135"/>
  <c r="W26" i="135" s="1"/>
  <c r="AY25" i="135"/>
  <c r="AX25" i="135"/>
  <c r="AW25" i="135"/>
  <c r="AL25" i="135"/>
  <c r="H25" i="135"/>
  <c r="AT25" i="135" s="1"/>
  <c r="AY24" i="135"/>
  <c r="AX24" i="135"/>
  <c r="AX16" i="135" s="1"/>
  <c r="AW24" i="135"/>
  <c r="AL24" i="135"/>
  <c r="H24" i="135"/>
  <c r="W24" i="135" s="1"/>
  <c r="AY23" i="135"/>
  <c r="AX23" i="135"/>
  <c r="AW23" i="135"/>
  <c r="AL23" i="135"/>
  <c r="H23" i="135"/>
  <c r="AY22" i="135"/>
  <c r="AX22" i="135"/>
  <c r="AW22" i="135"/>
  <c r="AL22" i="135"/>
  <c r="H22" i="135"/>
  <c r="AT22" i="135" s="1"/>
  <c r="AY21" i="135"/>
  <c r="AX21" i="135"/>
  <c r="AW21" i="135"/>
  <c r="AL21" i="135"/>
  <c r="AL16" i="135" s="1"/>
  <c r="H21" i="135"/>
  <c r="AT21" i="135" s="1"/>
  <c r="AY20" i="135"/>
  <c r="AX20" i="135"/>
  <c r="AW20" i="135"/>
  <c r="AL20" i="135"/>
  <c r="H20" i="135"/>
  <c r="AT20" i="135" s="1"/>
  <c r="AY19" i="135"/>
  <c r="AX19" i="135"/>
  <c r="AW19" i="135"/>
  <c r="AL19" i="135"/>
  <c r="H19" i="135"/>
  <c r="W19" i="135" s="1"/>
  <c r="AY18" i="135"/>
  <c r="AX18" i="135"/>
  <c r="AW18" i="135"/>
  <c r="AL18" i="135"/>
  <c r="H18" i="135"/>
  <c r="AT18" i="135" s="1"/>
  <c r="AY17" i="135"/>
  <c r="AX17" i="135"/>
  <c r="AW17" i="135"/>
  <c r="AT17" i="135"/>
  <c r="AL17" i="135"/>
  <c r="BA16" i="135"/>
  <c r="AZ16" i="135"/>
  <c r="AV16" i="135"/>
  <c r="AU16" i="135"/>
  <c r="AS16" i="135"/>
  <c r="AR16" i="135"/>
  <c r="AQ16" i="135"/>
  <c r="AP16" i="135"/>
  <c r="AO16" i="135"/>
  <c r="AN16" i="135"/>
  <c r="AM16" i="135"/>
  <c r="AK16" i="135"/>
  <c r="AJ16" i="135"/>
  <c r="AI16" i="135"/>
  <c r="AH16" i="135"/>
  <c r="AG16" i="135"/>
  <c r="AF16" i="135"/>
  <c r="AE16" i="135"/>
  <c r="AD16" i="135"/>
  <c r="AC16" i="135"/>
  <c r="AB16" i="135"/>
  <c r="AA16" i="135"/>
  <c r="Z16" i="135"/>
  <c r="Y16" i="135"/>
  <c r="X16" i="135"/>
  <c r="V16" i="135"/>
  <c r="U16" i="135"/>
  <c r="T16" i="135"/>
  <c r="S16" i="135"/>
  <c r="R16" i="135"/>
  <c r="Q16" i="135"/>
  <c r="P16" i="135"/>
  <c r="O16" i="135"/>
  <c r="N16" i="135"/>
  <c r="M16" i="135"/>
  <c r="L16" i="135"/>
  <c r="K16" i="135"/>
  <c r="J16" i="135"/>
  <c r="I16" i="135"/>
  <c r="G16" i="135"/>
  <c r="F16" i="135"/>
  <c r="E16" i="135"/>
  <c r="D16" i="135"/>
  <c r="AY15" i="135"/>
  <c r="AX15" i="135"/>
  <c r="AK15" i="135"/>
  <c r="G15" i="135"/>
  <c r="AY14" i="135"/>
  <c r="AX14" i="135"/>
  <c r="AW14" i="135"/>
  <c r="AK14" i="135"/>
  <c r="G14" i="135"/>
  <c r="AS14" i="135" s="1"/>
  <c r="AY13" i="135"/>
  <c r="AX13" i="135"/>
  <c r="AW13" i="135"/>
  <c r="AK13" i="135"/>
  <c r="AK7" i="135" s="1"/>
  <c r="AK308" i="135" s="1"/>
  <c r="G13" i="135"/>
  <c r="AS13" i="135" s="1"/>
  <c r="AY12" i="135"/>
  <c r="AX12" i="135"/>
  <c r="AW12" i="135"/>
  <c r="AK12" i="135"/>
  <c r="G12" i="135"/>
  <c r="AS12" i="135" s="1"/>
  <c r="AY11" i="135"/>
  <c r="AX11" i="135"/>
  <c r="AW11" i="135"/>
  <c r="AW7" i="135" s="1"/>
  <c r="AK11" i="135"/>
  <c r="G11" i="135"/>
  <c r="V11" i="135" s="1"/>
  <c r="AY10" i="135"/>
  <c r="AX10" i="135"/>
  <c r="AW10" i="135"/>
  <c r="AK10" i="135"/>
  <c r="G10" i="135"/>
  <c r="AS10" i="135" s="1"/>
  <c r="AY9" i="135"/>
  <c r="AY7" i="135" s="1"/>
  <c r="AX9" i="135"/>
  <c r="AK9" i="135"/>
  <c r="G9" i="135"/>
  <c r="V9" i="135" s="1"/>
  <c r="AY8" i="135"/>
  <c r="AX8" i="135"/>
  <c r="AW8" i="135"/>
  <c r="AS8" i="135"/>
  <c r="AK8" i="135"/>
  <c r="BA7" i="135"/>
  <c r="BA308" i="135" s="1"/>
  <c r="AZ7" i="135"/>
  <c r="AZ308" i="135" s="1"/>
  <c r="AX7" i="135"/>
  <c r="AV7" i="135"/>
  <c r="AV308" i="135" s="1"/>
  <c r="AU7" i="135"/>
  <c r="AT7" i="135"/>
  <c r="AR7" i="135"/>
  <c r="AQ7" i="135"/>
  <c r="AQ308" i="135" s="1"/>
  <c r="AP7" i="135"/>
  <c r="AP308" i="135" s="1"/>
  <c r="AO7" i="135"/>
  <c r="AO308" i="135" s="1"/>
  <c r="AN7" i="135"/>
  <c r="AN308" i="135" s="1"/>
  <c r="AM7" i="135"/>
  <c r="AL7" i="135"/>
  <c r="AJ7" i="135"/>
  <c r="AI7" i="135"/>
  <c r="AH7" i="135"/>
  <c r="AG7" i="135"/>
  <c r="AG308" i="135" s="1"/>
  <c r="AF7" i="135"/>
  <c r="AE7" i="135"/>
  <c r="AE308" i="135" s="1"/>
  <c r="AD7" i="135"/>
  <c r="AD308" i="135" s="1"/>
  <c r="AC7" i="135"/>
  <c r="AC308" i="135" s="1"/>
  <c r="AB7" i="135"/>
  <c r="AB308" i="135" s="1"/>
  <c r="AA7" i="135"/>
  <c r="AA308" i="135" s="1"/>
  <c r="Z7" i="135"/>
  <c r="Z308" i="135" s="1"/>
  <c r="Y7" i="135"/>
  <c r="Y308" i="135" s="1"/>
  <c r="X7" i="135"/>
  <c r="W7" i="135"/>
  <c r="U7" i="135"/>
  <c r="T7" i="135"/>
  <c r="S7" i="135"/>
  <c r="S308" i="135" s="1"/>
  <c r="R7" i="135"/>
  <c r="R308" i="135" s="1"/>
  <c r="Q7" i="135"/>
  <c r="Q308" i="135" s="1"/>
  <c r="P7" i="135"/>
  <c r="P308" i="135" s="1"/>
  <c r="O7" i="135"/>
  <c r="O308" i="135" s="1"/>
  <c r="N7" i="135"/>
  <c r="N308" i="135" s="1"/>
  <c r="M7" i="135"/>
  <c r="M308" i="135" s="1"/>
  <c r="L7" i="135"/>
  <c r="L308" i="135" s="1"/>
  <c r="K7" i="135"/>
  <c r="J7" i="135"/>
  <c r="J308" i="135" s="1"/>
  <c r="I7" i="135"/>
  <c r="H7" i="135"/>
  <c r="F7" i="135"/>
  <c r="E7" i="135"/>
  <c r="E308" i="135" s="1"/>
  <c r="D7" i="135"/>
  <c r="A2" i="135"/>
  <c r="AF352" i="134"/>
  <c r="AE352" i="134"/>
  <c r="AD352" i="134"/>
  <c r="AB352" i="134"/>
  <c r="AA352" i="134"/>
  <c r="X352" i="134"/>
  <c r="W352" i="134"/>
  <c r="V352" i="134"/>
  <c r="N352" i="134"/>
  <c r="J352" i="134"/>
  <c r="AI352" i="134" s="1"/>
  <c r="I352" i="134"/>
  <c r="AH352" i="134" s="1"/>
  <c r="AI351" i="134"/>
  <c r="AF351" i="134"/>
  <c r="AE351" i="134"/>
  <c r="AD351" i="134"/>
  <c r="AB351" i="134"/>
  <c r="AA351" i="134"/>
  <c r="X351" i="134"/>
  <c r="W351" i="134"/>
  <c r="AL351" i="134" s="1"/>
  <c r="V351" i="134"/>
  <c r="S351" i="134"/>
  <c r="T351" i="134" s="1"/>
  <c r="Q351" i="134"/>
  <c r="P351" i="134"/>
  <c r="N351" i="134"/>
  <c r="J351" i="134"/>
  <c r="I351" i="134"/>
  <c r="AH351" i="134" s="1"/>
  <c r="AF350" i="134"/>
  <c r="AE350" i="134"/>
  <c r="AD350" i="134"/>
  <c r="AB350" i="134"/>
  <c r="AA350" i="134"/>
  <c r="X350" i="134"/>
  <c r="W350" i="134"/>
  <c r="V350" i="134"/>
  <c r="S350" i="134"/>
  <c r="T350" i="134" s="1"/>
  <c r="Q350" i="134"/>
  <c r="P350" i="134"/>
  <c r="N350" i="134"/>
  <c r="J350" i="134"/>
  <c r="AI350" i="134" s="1"/>
  <c r="I350" i="134"/>
  <c r="AH350" i="134" s="1"/>
  <c r="AF349" i="134"/>
  <c r="AE349" i="134"/>
  <c r="AD349" i="134"/>
  <c r="AB349" i="134"/>
  <c r="AA349" i="134"/>
  <c r="X349" i="134"/>
  <c r="W349" i="134"/>
  <c r="V349" i="134"/>
  <c r="S349" i="134"/>
  <c r="T349" i="134" s="1"/>
  <c r="P349" i="134"/>
  <c r="Q349" i="134" s="1"/>
  <c r="N349" i="134"/>
  <c r="J349" i="134"/>
  <c r="AI349" i="134" s="1"/>
  <c r="I349" i="134"/>
  <c r="AH349" i="134" s="1"/>
  <c r="AI348" i="134"/>
  <c r="AF348" i="134"/>
  <c r="AE348" i="134"/>
  <c r="AD348" i="134"/>
  <c r="AG348" i="134" s="1"/>
  <c r="AB348" i="134"/>
  <c r="AA348" i="134"/>
  <c r="X348" i="134"/>
  <c r="W348" i="134"/>
  <c r="V348" i="134"/>
  <c r="S348" i="134"/>
  <c r="T348" i="134" s="1"/>
  <c r="P348" i="134"/>
  <c r="Q348" i="134" s="1"/>
  <c r="N348" i="134"/>
  <c r="J348" i="134"/>
  <c r="I348" i="134"/>
  <c r="AH348" i="134" s="1"/>
  <c r="AF347" i="134"/>
  <c r="AE347" i="134"/>
  <c r="AD347" i="134"/>
  <c r="AB347" i="134"/>
  <c r="AA347" i="134"/>
  <c r="AA345" i="134" s="1"/>
  <c r="X347" i="134"/>
  <c r="W347" i="134"/>
  <c r="V347" i="134"/>
  <c r="S347" i="134"/>
  <c r="Q347" i="134"/>
  <c r="N347" i="134"/>
  <c r="J347" i="134"/>
  <c r="AI347" i="134" s="1"/>
  <c r="I347" i="134"/>
  <c r="AH347" i="134" s="1"/>
  <c r="D347" i="134"/>
  <c r="D345" i="134" s="1"/>
  <c r="AF346" i="134"/>
  <c r="AE346" i="134"/>
  <c r="AD346" i="134"/>
  <c r="AB346" i="134"/>
  <c r="AA346" i="134"/>
  <c r="X346" i="134"/>
  <c r="W346" i="134"/>
  <c r="V346" i="134"/>
  <c r="P346" i="134"/>
  <c r="J346" i="134"/>
  <c r="AI346" i="134" s="1"/>
  <c r="AQ346" i="134" s="1"/>
  <c r="I346" i="134"/>
  <c r="AH346" i="134" s="1"/>
  <c r="AP345" i="134"/>
  <c r="AM345" i="134"/>
  <c r="AK345" i="134"/>
  <c r="AJ345" i="134"/>
  <c r="AC345" i="134"/>
  <c r="Z345" i="134"/>
  <c r="Y345" i="134"/>
  <c r="U345" i="134"/>
  <c r="R345" i="134"/>
  <c r="O345" i="134"/>
  <c r="M345" i="134"/>
  <c r="L345" i="134"/>
  <c r="K345" i="134"/>
  <c r="H345" i="134"/>
  <c r="G345" i="134"/>
  <c r="F345" i="134"/>
  <c r="E345" i="134"/>
  <c r="AF344" i="134"/>
  <c r="AE344" i="134"/>
  <c r="AG344" i="134" s="1"/>
  <c r="AD344" i="134"/>
  <c r="AB344" i="134"/>
  <c r="AA344" i="134"/>
  <c r="X344" i="134"/>
  <c r="W344" i="134"/>
  <c r="V344" i="134"/>
  <c r="N344" i="134"/>
  <c r="J344" i="134"/>
  <c r="AI344" i="134" s="1"/>
  <c r="I344" i="134"/>
  <c r="AH344" i="134" s="1"/>
  <c r="AF343" i="134"/>
  <c r="AE343" i="134"/>
  <c r="AD343" i="134"/>
  <c r="AB343" i="134"/>
  <c r="AA343" i="134"/>
  <c r="X343" i="134"/>
  <c r="W343" i="134"/>
  <c r="V343" i="134"/>
  <c r="T343" i="134"/>
  <c r="S343" i="134"/>
  <c r="Q343" i="134"/>
  <c r="P343" i="134"/>
  <c r="N343" i="134"/>
  <c r="J343" i="134"/>
  <c r="AI343" i="134" s="1"/>
  <c r="I343" i="134"/>
  <c r="AH343" i="134" s="1"/>
  <c r="AH342" i="134"/>
  <c r="AG342" i="134"/>
  <c r="AF342" i="134"/>
  <c r="AE342" i="134"/>
  <c r="AD342" i="134"/>
  <c r="AB342" i="134"/>
  <c r="AA342" i="134"/>
  <c r="X342" i="134"/>
  <c r="W342" i="134"/>
  <c r="V342" i="134"/>
  <c r="AL342" i="134" s="1"/>
  <c r="S342" i="134"/>
  <c r="T342" i="134" s="1"/>
  <c r="P342" i="134"/>
  <c r="Q342" i="134" s="1"/>
  <c r="N342" i="134"/>
  <c r="J342" i="134"/>
  <c r="AI342" i="134" s="1"/>
  <c r="I342" i="134"/>
  <c r="AF341" i="134"/>
  <c r="AE341" i="134"/>
  <c r="AD341" i="134"/>
  <c r="AB341" i="134"/>
  <c r="AA341" i="134"/>
  <c r="X341" i="134"/>
  <c r="W341" i="134"/>
  <c r="V341" i="134"/>
  <c r="S341" i="134"/>
  <c r="T341" i="134" s="1"/>
  <c r="P341" i="134"/>
  <c r="Q341" i="134" s="1"/>
  <c r="N341" i="134"/>
  <c r="J341" i="134"/>
  <c r="AI341" i="134" s="1"/>
  <c r="I341" i="134"/>
  <c r="AH341" i="134" s="1"/>
  <c r="AF340" i="134"/>
  <c r="AE340" i="134"/>
  <c r="AD340" i="134"/>
  <c r="AB340" i="134"/>
  <c r="AA340" i="134"/>
  <c r="X340" i="134"/>
  <c r="W340" i="134"/>
  <c r="V340" i="134"/>
  <c r="S340" i="134"/>
  <c r="T340" i="134" s="1"/>
  <c r="P340" i="134"/>
  <c r="Q340" i="134" s="1"/>
  <c r="N340" i="134"/>
  <c r="J340" i="134"/>
  <c r="AI340" i="134" s="1"/>
  <c r="I340" i="134"/>
  <c r="AH340" i="134" s="1"/>
  <c r="AF339" i="134"/>
  <c r="AE339" i="134"/>
  <c r="AD339" i="134"/>
  <c r="AB339" i="134"/>
  <c r="AA339" i="134"/>
  <c r="X339" i="134"/>
  <c r="W339" i="134"/>
  <c r="V339" i="134"/>
  <c r="AL339" i="134" s="1"/>
  <c r="S339" i="134"/>
  <c r="T339" i="134" s="1"/>
  <c r="P339" i="134"/>
  <c r="Q339" i="134" s="1"/>
  <c r="N339" i="134"/>
  <c r="J339" i="134"/>
  <c r="AI339" i="134" s="1"/>
  <c r="I339" i="134"/>
  <c r="AH339" i="134" s="1"/>
  <c r="AF338" i="134"/>
  <c r="AE338" i="134"/>
  <c r="AD338" i="134"/>
  <c r="AB338" i="134"/>
  <c r="AA338" i="134"/>
  <c r="X338" i="134"/>
  <c r="W338" i="134"/>
  <c r="V338" i="134"/>
  <c r="S338" i="134"/>
  <c r="T338" i="134" s="1"/>
  <c r="P338" i="134"/>
  <c r="Q338" i="134" s="1"/>
  <c r="N338" i="134"/>
  <c r="J338" i="134"/>
  <c r="AI338" i="134" s="1"/>
  <c r="I338" i="134"/>
  <c r="AH338" i="134" s="1"/>
  <c r="AF337" i="134"/>
  <c r="AE337" i="134"/>
  <c r="AD337" i="134"/>
  <c r="AB337" i="134"/>
  <c r="AA337" i="134"/>
  <c r="X337" i="134"/>
  <c r="W337" i="134"/>
  <c r="V337" i="134"/>
  <c r="T337" i="134"/>
  <c r="S337" i="134"/>
  <c r="P337" i="134"/>
  <c r="Q337" i="134" s="1"/>
  <c r="N337" i="134"/>
  <c r="AQ337" i="134" s="1"/>
  <c r="J337" i="134"/>
  <c r="AI337" i="134" s="1"/>
  <c r="I337" i="134"/>
  <c r="AH337" i="134" s="1"/>
  <c r="AH336" i="134"/>
  <c r="AF336" i="134"/>
  <c r="AE336" i="134"/>
  <c r="AD336" i="134"/>
  <c r="AG336" i="134" s="1"/>
  <c r="AB336" i="134"/>
  <c r="AA336" i="134"/>
  <c r="X336" i="134"/>
  <c r="W336" i="134"/>
  <c r="V336" i="134"/>
  <c r="AL336" i="134" s="1"/>
  <c r="T336" i="134"/>
  <c r="S336" i="134"/>
  <c r="P336" i="134"/>
  <c r="Q336" i="134" s="1"/>
  <c r="N336" i="134"/>
  <c r="J336" i="134"/>
  <c r="AI336" i="134" s="1"/>
  <c r="AQ336" i="134" s="1"/>
  <c r="I336" i="134"/>
  <c r="AF335" i="134"/>
  <c r="AE335" i="134"/>
  <c r="AD335" i="134"/>
  <c r="AG335" i="134" s="1"/>
  <c r="AB335" i="134"/>
  <c r="AA335" i="134"/>
  <c r="X335" i="134"/>
  <c r="W335" i="134"/>
  <c r="AL335" i="134" s="1"/>
  <c r="V335" i="134"/>
  <c r="S335" i="134"/>
  <c r="T335" i="134" s="1"/>
  <c r="P335" i="134"/>
  <c r="Q335" i="134" s="1"/>
  <c r="N335" i="134"/>
  <c r="AQ335" i="134" s="1"/>
  <c r="J335" i="134"/>
  <c r="AI335" i="134" s="1"/>
  <c r="I335" i="134"/>
  <c r="AH335" i="134" s="1"/>
  <c r="AF334" i="134"/>
  <c r="AE334" i="134"/>
  <c r="AD334" i="134"/>
  <c r="AB334" i="134"/>
  <c r="AA334" i="134"/>
  <c r="X334" i="134"/>
  <c r="W334" i="134"/>
  <c r="V334" i="134"/>
  <c r="S334" i="134"/>
  <c r="T334" i="134" s="1"/>
  <c r="P334" i="134"/>
  <c r="Q334" i="134" s="1"/>
  <c r="N334" i="134"/>
  <c r="J334" i="134"/>
  <c r="AI334" i="134" s="1"/>
  <c r="I334" i="134"/>
  <c r="AH334" i="134" s="1"/>
  <c r="AF333" i="134"/>
  <c r="AE333" i="134"/>
  <c r="AD333" i="134"/>
  <c r="AB333" i="134"/>
  <c r="AA333" i="134"/>
  <c r="X333" i="134"/>
  <c r="W333" i="134"/>
  <c r="V333" i="134"/>
  <c r="S333" i="134"/>
  <c r="T333" i="134" s="1"/>
  <c r="P333" i="134"/>
  <c r="Q333" i="134" s="1"/>
  <c r="N333" i="134"/>
  <c r="J333" i="134"/>
  <c r="AI333" i="134" s="1"/>
  <c r="I333" i="134"/>
  <c r="AH333" i="134" s="1"/>
  <c r="AF332" i="134"/>
  <c r="AE332" i="134"/>
  <c r="AD332" i="134"/>
  <c r="AB332" i="134"/>
  <c r="AA332" i="134"/>
  <c r="X332" i="134"/>
  <c r="W332" i="134"/>
  <c r="V332" i="134"/>
  <c r="AL332" i="134" s="1"/>
  <c r="S332" i="134"/>
  <c r="T332" i="134" s="1"/>
  <c r="P332" i="134"/>
  <c r="Q332" i="134" s="1"/>
  <c r="N332" i="134"/>
  <c r="J332" i="134"/>
  <c r="AI332" i="134" s="1"/>
  <c r="I332" i="134"/>
  <c r="AH332" i="134" s="1"/>
  <c r="AF331" i="134"/>
  <c r="AE331" i="134"/>
  <c r="AD331" i="134"/>
  <c r="AB331" i="134"/>
  <c r="AA331" i="134"/>
  <c r="X331" i="134"/>
  <c r="W331" i="134"/>
  <c r="V331" i="134"/>
  <c r="S331" i="134"/>
  <c r="T331" i="134" s="1"/>
  <c r="Q331" i="134"/>
  <c r="P331" i="134"/>
  <c r="N331" i="134"/>
  <c r="D331" i="134"/>
  <c r="AF330" i="134"/>
  <c r="AE330" i="134"/>
  <c r="AD330" i="134"/>
  <c r="AG330" i="134" s="1"/>
  <c r="AB330" i="134"/>
  <c r="AA330" i="134"/>
  <c r="X330" i="134"/>
  <c r="W330" i="134"/>
  <c r="V330" i="134"/>
  <c r="J330" i="134"/>
  <c r="AI330" i="134" s="1"/>
  <c r="AQ330" i="134" s="1"/>
  <c r="I330" i="134"/>
  <c r="AH330" i="134" s="1"/>
  <c r="AF329" i="134"/>
  <c r="AE329" i="134"/>
  <c r="AD329" i="134"/>
  <c r="AB329" i="134"/>
  <c r="AA329" i="134"/>
  <c r="X329" i="134"/>
  <c r="W329" i="134"/>
  <c r="V329" i="134"/>
  <c r="S329" i="134"/>
  <c r="T329" i="134" s="1"/>
  <c r="Q329" i="134"/>
  <c r="P329" i="134"/>
  <c r="N329" i="134"/>
  <c r="J329" i="134"/>
  <c r="AI329" i="134" s="1"/>
  <c r="I329" i="134"/>
  <c r="AH329" i="134" s="1"/>
  <c r="AF328" i="134"/>
  <c r="AE328" i="134"/>
  <c r="AD328" i="134"/>
  <c r="AB328" i="134"/>
  <c r="AA328" i="134"/>
  <c r="X328" i="134"/>
  <c r="W328" i="134"/>
  <c r="V328" i="134"/>
  <c r="N328" i="134"/>
  <c r="J328" i="134"/>
  <c r="AI328" i="134" s="1"/>
  <c r="I328" i="134"/>
  <c r="AH328" i="134" s="1"/>
  <c r="AF327" i="134"/>
  <c r="AE327" i="134"/>
  <c r="AD327" i="134"/>
  <c r="AB327" i="134"/>
  <c r="AA327" i="134"/>
  <c r="X327" i="134"/>
  <c r="W327" i="134"/>
  <c r="V327" i="134"/>
  <c r="AL327" i="134" s="1"/>
  <c r="T327" i="134"/>
  <c r="S327" i="134"/>
  <c r="P327" i="134"/>
  <c r="Q327" i="134" s="1"/>
  <c r="J327" i="134"/>
  <c r="AI327" i="134" s="1"/>
  <c r="D327" i="134"/>
  <c r="N327" i="134" s="1"/>
  <c r="AQ327" i="134" s="1"/>
  <c r="AF326" i="134"/>
  <c r="AE326" i="134"/>
  <c r="AD326" i="134"/>
  <c r="AB326" i="134"/>
  <c r="AA326" i="134"/>
  <c r="X326" i="134"/>
  <c r="W326" i="134"/>
  <c r="V326" i="134"/>
  <c r="S326" i="134"/>
  <c r="T326" i="134" s="1"/>
  <c r="P326" i="134"/>
  <c r="Q326" i="134" s="1"/>
  <c r="N326" i="134"/>
  <c r="AQ326" i="134" s="1"/>
  <c r="J326" i="134"/>
  <c r="AI326" i="134" s="1"/>
  <c r="I326" i="134"/>
  <c r="AH326" i="134" s="1"/>
  <c r="AF325" i="134"/>
  <c r="AE325" i="134"/>
  <c r="AD325" i="134"/>
  <c r="AB325" i="134"/>
  <c r="AA325" i="134"/>
  <c r="X325" i="134"/>
  <c r="W325" i="134"/>
  <c r="AL325" i="134" s="1"/>
  <c r="V325" i="134"/>
  <c r="S325" i="134"/>
  <c r="T325" i="134" s="1"/>
  <c r="P325" i="134"/>
  <c r="Q325" i="134" s="1"/>
  <c r="N325" i="134"/>
  <c r="J325" i="134"/>
  <c r="AI325" i="134" s="1"/>
  <c r="I325" i="134"/>
  <c r="AH325" i="134" s="1"/>
  <c r="AF324" i="134"/>
  <c r="AE324" i="134"/>
  <c r="AD324" i="134"/>
  <c r="AB324" i="134"/>
  <c r="AA324" i="134"/>
  <c r="X324" i="134"/>
  <c r="W324" i="134"/>
  <c r="V324" i="134"/>
  <c r="S324" i="134"/>
  <c r="T324" i="134" s="1"/>
  <c r="P324" i="134"/>
  <c r="Q324" i="134" s="1"/>
  <c r="N324" i="134"/>
  <c r="AQ324" i="134" s="1"/>
  <c r="J324" i="134"/>
  <c r="AI324" i="134" s="1"/>
  <c r="I324" i="134"/>
  <c r="AH324" i="134" s="1"/>
  <c r="AF323" i="134"/>
  <c r="AE323" i="134"/>
  <c r="AD323" i="134"/>
  <c r="AB323" i="134"/>
  <c r="AA323" i="134"/>
  <c r="X323" i="134"/>
  <c r="W323" i="134"/>
  <c r="V323" i="134"/>
  <c r="S323" i="134"/>
  <c r="T323" i="134" s="1"/>
  <c r="Q323" i="134"/>
  <c r="P323" i="134"/>
  <c r="N323" i="134"/>
  <c r="J323" i="134"/>
  <c r="AI323" i="134" s="1"/>
  <c r="I323" i="134"/>
  <c r="AH323" i="134" s="1"/>
  <c r="AF322" i="134"/>
  <c r="AE322" i="134"/>
  <c r="AD322" i="134"/>
  <c r="AB322" i="134"/>
  <c r="AA322" i="134"/>
  <c r="X322" i="134"/>
  <c r="W322" i="134"/>
  <c r="V322" i="134"/>
  <c r="T322" i="134"/>
  <c r="S322" i="134"/>
  <c r="P322" i="134"/>
  <c r="Q322" i="134" s="1"/>
  <c r="N322" i="134"/>
  <c r="J322" i="134"/>
  <c r="AI322" i="134" s="1"/>
  <c r="I322" i="134"/>
  <c r="AH322" i="134" s="1"/>
  <c r="AF321" i="134"/>
  <c r="AE321" i="134"/>
  <c r="AD321" i="134"/>
  <c r="AB321" i="134"/>
  <c r="AA321" i="134"/>
  <c r="X321" i="134"/>
  <c r="W321" i="134"/>
  <c r="V321" i="134"/>
  <c r="S321" i="134"/>
  <c r="T321" i="134" s="1"/>
  <c r="P321" i="134"/>
  <c r="Q321" i="134" s="1"/>
  <c r="N321" i="134"/>
  <c r="J321" i="134"/>
  <c r="AI321" i="134" s="1"/>
  <c r="I321" i="134"/>
  <c r="AH321" i="134" s="1"/>
  <c r="AF320" i="134"/>
  <c r="AE320" i="134"/>
  <c r="AD320" i="134"/>
  <c r="AB320" i="134"/>
  <c r="AA320" i="134"/>
  <c r="X320" i="134"/>
  <c r="W320" i="134"/>
  <c r="V320" i="134"/>
  <c r="S320" i="134"/>
  <c r="T320" i="134" s="1"/>
  <c r="P320" i="134"/>
  <c r="Q320" i="134" s="1"/>
  <c r="N320" i="134"/>
  <c r="J320" i="134"/>
  <c r="AI320" i="134" s="1"/>
  <c r="I320" i="134"/>
  <c r="AH320" i="134" s="1"/>
  <c r="AF319" i="134"/>
  <c r="AE319" i="134"/>
  <c r="AD319" i="134"/>
  <c r="AB319" i="134"/>
  <c r="AA319" i="134"/>
  <c r="X319" i="134"/>
  <c r="W319" i="134"/>
  <c r="V319" i="134"/>
  <c r="T319" i="134"/>
  <c r="S319" i="134"/>
  <c r="P319" i="134"/>
  <c r="Q319" i="134" s="1"/>
  <c r="N319" i="134"/>
  <c r="J319" i="134"/>
  <c r="AI319" i="134" s="1"/>
  <c r="I319" i="134"/>
  <c r="AH319" i="134" s="1"/>
  <c r="AI318" i="134"/>
  <c r="AF318" i="134"/>
  <c r="AE318" i="134"/>
  <c r="AD318" i="134"/>
  <c r="AG318" i="134" s="1"/>
  <c r="AB318" i="134"/>
  <c r="AA318" i="134"/>
  <c r="X318" i="134"/>
  <c r="W318" i="134"/>
  <c r="V318" i="134"/>
  <c r="S318" i="134"/>
  <c r="T318" i="134" s="1"/>
  <c r="P318" i="134"/>
  <c r="Q318" i="134" s="1"/>
  <c r="N318" i="134"/>
  <c r="J318" i="134"/>
  <c r="I318" i="134"/>
  <c r="AH318" i="134" s="1"/>
  <c r="AF317" i="134"/>
  <c r="AE317" i="134"/>
  <c r="AD317" i="134"/>
  <c r="AB317" i="134"/>
  <c r="AA317" i="134"/>
  <c r="X317" i="134"/>
  <c r="W317" i="134"/>
  <c r="V317" i="134"/>
  <c r="S317" i="134"/>
  <c r="T317" i="134" s="1"/>
  <c r="P317" i="134"/>
  <c r="Q317" i="134" s="1"/>
  <c r="N317" i="134"/>
  <c r="J317" i="134"/>
  <c r="AI317" i="134" s="1"/>
  <c r="I317" i="134"/>
  <c r="AH317" i="134" s="1"/>
  <c r="AF316" i="134"/>
  <c r="AE316" i="134"/>
  <c r="AD316" i="134"/>
  <c r="AB316" i="134"/>
  <c r="AA316" i="134"/>
  <c r="X316" i="134"/>
  <c r="W316" i="134"/>
  <c r="V316" i="134"/>
  <c r="S316" i="134"/>
  <c r="T316" i="134" s="1"/>
  <c r="Q316" i="134"/>
  <c r="P316" i="134"/>
  <c r="N316" i="134"/>
  <c r="J316" i="134"/>
  <c r="AI316" i="134" s="1"/>
  <c r="I316" i="134"/>
  <c r="AH316" i="134" s="1"/>
  <c r="AH315" i="134"/>
  <c r="AF315" i="134"/>
  <c r="AE315" i="134"/>
  <c r="AD315" i="134"/>
  <c r="AB315" i="134"/>
  <c r="AA315" i="134"/>
  <c r="X315" i="134"/>
  <c r="W315" i="134"/>
  <c r="AL315" i="134" s="1"/>
  <c r="V315" i="134"/>
  <c r="T315" i="134"/>
  <c r="S315" i="134"/>
  <c r="P315" i="134"/>
  <c r="Q315" i="134" s="1"/>
  <c r="N315" i="134"/>
  <c r="I315" i="134"/>
  <c r="D315" i="134"/>
  <c r="J315" i="134" s="1"/>
  <c r="AI315" i="134" s="1"/>
  <c r="AF314" i="134"/>
  <c r="AE314" i="134"/>
  <c r="AG314" i="134" s="1"/>
  <c r="AD314" i="134"/>
  <c r="AB314" i="134"/>
  <c r="AA314" i="134"/>
  <c r="X314" i="134"/>
  <c r="W314" i="134"/>
  <c r="V314" i="134"/>
  <c r="S314" i="134"/>
  <c r="T314" i="134" s="1"/>
  <c r="P314" i="134"/>
  <c r="Q314" i="134" s="1"/>
  <c r="N314" i="134"/>
  <c r="J314" i="134"/>
  <c r="AI314" i="134" s="1"/>
  <c r="I314" i="134"/>
  <c r="AH314" i="134" s="1"/>
  <c r="AF313" i="134"/>
  <c r="AE313" i="134"/>
  <c r="AD313" i="134"/>
  <c r="AG313" i="134" s="1"/>
  <c r="AB313" i="134"/>
  <c r="AA313" i="134"/>
  <c r="X313" i="134"/>
  <c r="W313" i="134"/>
  <c r="V313" i="134"/>
  <c r="S313" i="134"/>
  <c r="T313" i="134" s="1"/>
  <c r="P313" i="134"/>
  <c r="Q313" i="134" s="1"/>
  <c r="N313" i="134"/>
  <c r="J313" i="134"/>
  <c r="AI313" i="134" s="1"/>
  <c r="I313" i="134"/>
  <c r="AH313" i="134" s="1"/>
  <c r="AF312" i="134"/>
  <c r="AE312" i="134"/>
  <c r="AD312" i="134"/>
  <c r="AG312" i="134" s="1"/>
  <c r="AB312" i="134"/>
  <c r="AA312" i="134"/>
  <c r="X312" i="134"/>
  <c r="W312" i="134"/>
  <c r="V312" i="134"/>
  <c r="S312" i="134"/>
  <c r="T312" i="134" s="1"/>
  <c r="P312" i="134"/>
  <c r="Q312" i="134" s="1"/>
  <c r="N312" i="134"/>
  <c r="J312" i="134"/>
  <c r="AI312" i="134" s="1"/>
  <c r="AQ312" i="134" s="1"/>
  <c r="I312" i="134"/>
  <c r="AH312" i="134" s="1"/>
  <c r="AF311" i="134"/>
  <c r="AE311" i="134"/>
  <c r="AD311" i="134"/>
  <c r="AB311" i="134"/>
  <c r="AA311" i="134"/>
  <c r="X311" i="134"/>
  <c r="W311" i="134"/>
  <c r="V311" i="134"/>
  <c r="AL311" i="134" s="1"/>
  <c r="S311" i="134"/>
  <c r="T311" i="134" s="1"/>
  <c r="P311" i="134"/>
  <c r="Q311" i="134" s="1"/>
  <c r="N311" i="134"/>
  <c r="J311" i="134"/>
  <c r="AI311" i="134" s="1"/>
  <c r="I311" i="134"/>
  <c r="AH311" i="134" s="1"/>
  <c r="AF310" i="134"/>
  <c r="AE310" i="134"/>
  <c r="AD310" i="134"/>
  <c r="AB310" i="134"/>
  <c r="AA310" i="134"/>
  <c r="X310" i="134"/>
  <c r="W310" i="134"/>
  <c r="V310" i="134"/>
  <c r="J310" i="134"/>
  <c r="AI310" i="134" s="1"/>
  <c r="AQ310" i="134" s="1"/>
  <c r="I310" i="134"/>
  <c r="AH310" i="134" s="1"/>
  <c r="AG309" i="134"/>
  <c r="AF309" i="134"/>
  <c r="AE309" i="134"/>
  <c r="AD309" i="134"/>
  <c r="AB309" i="134"/>
  <c r="AA309" i="134"/>
  <c r="X309" i="134"/>
  <c r="W309" i="134"/>
  <c r="V309" i="134"/>
  <c r="S309" i="134"/>
  <c r="T309" i="134" s="1"/>
  <c r="P309" i="134"/>
  <c r="Q309" i="134" s="1"/>
  <c r="N309" i="134"/>
  <c r="J309" i="134"/>
  <c r="AI309" i="134" s="1"/>
  <c r="I309" i="134"/>
  <c r="AH309" i="134" s="1"/>
  <c r="AF308" i="134"/>
  <c r="AE308" i="134"/>
  <c r="AD308" i="134"/>
  <c r="AG308" i="134" s="1"/>
  <c r="AB308" i="134"/>
  <c r="AA308" i="134"/>
  <c r="X308" i="134"/>
  <c r="W308" i="134"/>
  <c r="V308" i="134"/>
  <c r="AL308" i="134" s="1"/>
  <c r="P308" i="134"/>
  <c r="N308" i="134"/>
  <c r="J308" i="134"/>
  <c r="AI308" i="134" s="1"/>
  <c r="I308" i="134"/>
  <c r="AH308" i="134" s="1"/>
  <c r="AF307" i="134"/>
  <c r="AE307" i="134"/>
  <c r="AD307" i="134"/>
  <c r="AB307" i="134"/>
  <c r="AA307" i="134"/>
  <c r="X307" i="134"/>
  <c r="W307" i="134"/>
  <c r="V307" i="134"/>
  <c r="AL307" i="134" s="1"/>
  <c r="S307" i="134"/>
  <c r="T307" i="134" s="1"/>
  <c r="P307" i="134"/>
  <c r="Q307" i="134" s="1"/>
  <c r="N307" i="134"/>
  <c r="J307" i="134"/>
  <c r="AI307" i="134" s="1"/>
  <c r="I307" i="134"/>
  <c r="AH307" i="134" s="1"/>
  <c r="AF306" i="134"/>
  <c r="AE306" i="134"/>
  <c r="AD306" i="134"/>
  <c r="AB306" i="134"/>
  <c r="AA306" i="134"/>
  <c r="X306" i="134"/>
  <c r="W306" i="134"/>
  <c r="AL306" i="134" s="1"/>
  <c r="V306" i="134"/>
  <c r="S306" i="134"/>
  <c r="T306" i="134" s="1"/>
  <c r="P306" i="134"/>
  <c r="Q306" i="134" s="1"/>
  <c r="N306" i="134"/>
  <c r="J306" i="134"/>
  <c r="AI306" i="134" s="1"/>
  <c r="I306" i="134"/>
  <c r="AH306" i="134" s="1"/>
  <c r="AF305" i="134"/>
  <c r="AE305" i="134"/>
  <c r="AD305" i="134"/>
  <c r="AB305" i="134"/>
  <c r="AA305" i="134"/>
  <c r="X305" i="134"/>
  <c r="W305" i="134"/>
  <c r="V305" i="134"/>
  <c r="S305" i="134"/>
  <c r="T305" i="134" s="1"/>
  <c r="P305" i="134"/>
  <c r="Q305" i="134" s="1"/>
  <c r="N305" i="134"/>
  <c r="J305" i="134"/>
  <c r="AI305" i="134" s="1"/>
  <c r="I305" i="134"/>
  <c r="AH305" i="134" s="1"/>
  <c r="AF304" i="134"/>
  <c r="AE304" i="134"/>
  <c r="AD304" i="134"/>
  <c r="AB304" i="134"/>
  <c r="AA304" i="134"/>
  <c r="X304" i="134"/>
  <c r="W304" i="134"/>
  <c r="V304" i="134"/>
  <c r="S304" i="134"/>
  <c r="T304" i="134" s="1"/>
  <c r="P304" i="134"/>
  <c r="Q304" i="134" s="1"/>
  <c r="N304" i="134"/>
  <c r="J304" i="134"/>
  <c r="AI304" i="134" s="1"/>
  <c r="I304" i="134"/>
  <c r="AH304" i="134" s="1"/>
  <c r="AF303" i="134"/>
  <c r="AE303" i="134"/>
  <c r="AD303" i="134"/>
  <c r="AB303" i="134"/>
  <c r="AA303" i="134"/>
  <c r="X303" i="134"/>
  <c r="W303" i="134"/>
  <c r="V303" i="134"/>
  <c r="S303" i="134"/>
  <c r="T303" i="134" s="1"/>
  <c r="Q303" i="134"/>
  <c r="P303" i="134"/>
  <c r="N303" i="134"/>
  <c r="J303" i="134"/>
  <c r="AI303" i="134" s="1"/>
  <c r="I303" i="134"/>
  <c r="AH303" i="134" s="1"/>
  <c r="AF302" i="134"/>
  <c r="AE302" i="134"/>
  <c r="AD302" i="134"/>
  <c r="AB302" i="134"/>
  <c r="AA302" i="134"/>
  <c r="X302" i="134"/>
  <c r="W302" i="134"/>
  <c r="V302" i="134"/>
  <c r="S302" i="134"/>
  <c r="T302" i="134" s="1"/>
  <c r="P302" i="134"/>
  <c r="Q302" i="134" s="1"/>
  <c r="N302" i="134"/>
  <c r="J302" i="134"/>
  <c r="AI302" i="134" s="1"/>
  <c r="I302" i="134"/>
  <c r="AH302" i="134" s="1"/>
  <c r="AF301" i="134"/>
  <c r="AE301" i="134"/>
  <c r="AD301" i="134"/>
  <c r="AG301" i="134" s="1"/>
  <c r="AB301" i="134"/>
  <c r="AA301" i="134"/>
  <c r="X301" i="134"/>
  <c r="W301" i="134"/>
  <c r="V301" i="134"/>
  <c r="AL301" i="134" s="1"/>
  <c r="S301" i="134"/>
  <c r="T301" i="134" s="1"/>
  <c r="Q301" i="134"/>
  <c r="P301" i="134"/>
  <c r="N301" i="134"/>
  <c r="J301" i="134"/>
  <c r="AI301" i="134" s="1"/>
  <c r="I301" i="134"/>
  <c r="AH301" i="134" s="1"/>
  <c r="AF300" i="134"/>
  <c r="AE300" i="134"/>
  <c r="AD300" i="134"/>
  <c r="AB300" i="134"/>
  <c r="AA300" i="134"/>
  <c r="X300" i="134"/>
  <c r="W300" i="134"/>
  <c r="V300" i="134"/>
  <c r="T300" i="134"/>
  <c r="S300" i="134"/>
  <c r="Q300" i="134"/>
  <c r="P300" i="134"/>
  <c r="N300" i="134"/>
  <c r="J300" i="134"/>
  <c r="AI300" i="134" s="1"/>
  <c r="I300" i="134"/>
  <c r="AH300" i="134" s="1"/>
  <c r="AF299" i="134"/>
  <c r="AE299" i="134"/>
  <c r="AD299" i="134"/>
  <c r="AG299" i="134" s="1"/>
  <c r="AB299" i="134"/>
  <c r="AA299" i="134"/>
  <c r="X299" i="134"/>
  <c r="W299" i="134"/>
  <c r="V299" i="134"/>
  <c r="T299" i="134"/>
  <c r="N299" i="134"/>
  <c r="J299" i="134"/>
  <c r="AI299" i="134" s="1"/>
  <c r="I299" i="134"/>
  <c r="AH299" i="134" s="1"/>
  <c r="AF298" i="134"/>
  <c r="AE298" i="134"/>
  <c r="AD298" i="134"/>
  <c r="AG298" i="134" s="1"/>
  <c r="AB298" i="134"/>
  <c r="AA298" i="134"/>
  <c r="X298" i="134"/>
  <c r="W298" i="134"/>
  <c r="V298" i="134"/>
  <c r="S298" i="134"/>
  <c r="T298" i="134" s="1"/>
  <c r="P298" i="134"/>
  <c r="Q298" i="134" s="1"/>
  <c r="N298" i="134"/>
  <c r="J298" i="134"/>
  <c r="AI298" i="134" s="1"/>
  <c r="I298" i="134"/>
  <c r="AH298" i="134" s="1"/>
  <c r="AF297" i="134"/>
  <c r="AE297" i="134"/>
  <c r="AD297" i="134"/>
  <c r="AG297" i="134" s="1"/>
  <c r="AB297" i="134"/>
  <c r="AA297" i="134"/>
  <c r="X297" i="134"/>
  <c r="W297" i="134"/>
  <c r="V297" i="134"/>
  <c r="AL297" i="134" s="1"/>
  <c r="S297" i="134"/>
  <c r="P297" i="134"/>
  <c r="Q297" i="134" s="1"/>
  <c r="J297" i="134"/>
  <c r="AI297" i="134" s="1"/>
  <c r="D297" i="134"/>
  <c r="N297" i="134" s="1"/>
  <c r="AF296" i="134"/>
  <c r="AE296" i="134"/>
  <c r="AD296" i="134"/>
  <c r="AB296" i="134"/>
  <c r="AA296" i="134"/>
  <c r="X296" i="134"/>
  <c r="W296" i="134"/>
  <c r="V296" i="134"/>
  <c r="AL296" i="134" s="1"/>
  <c r="S296" i="134"/>
  <c r="T296" i="134" s="1"/>
  <c r="P296" i="134"/>
  <c r="Q296" i="134" s="1"/>
  <c r="N296" i="134"/>
  <c r="J296" i="134"/>
  <c r="AI296" i="134" s="1"/>
  <c r="I296" i="134"/>
  <c r="AH296" i="134" s="1"/>
  <c r="AF295" i="134"/>
  <c r="AE295" i="134"/>
  <c r="AD295" i="134"/>
  <c r="AB295" i="134"/>
  <c r="AA295" i="134"/>
  <c r="X295" i="134"/>
  <c r="W295" i="134"/>
  <c r="V295" i="134"/>
  <c r="T295" i="134"/>
  <c r="S295" i="134"/>
  <c r="P295" i="134"/>
  <c r="Q295" i="134" s="1"/>
  <c r="N295" i="134"/>
  <c r="I295" i="134"/>
  <c r="AH295" i="134" s="1"/>
  <c r="D295" i="134"/>
  <c r="J295" i="134" s="1"/>
  <c r="AI295" i="134" s="1"/>
  <c r="AF294" i="134"/>
  <c r="AE294" i="134"/>
  <c r="AD294" i="134"/>
  <c r="AB294" i="134"/>
  <c r="AA294" i="134"/>
  <c r="X294" i="134"/>
  <c r="W294" i="134"/>
  <c r="V294" i="134"/>
  <c r="T294" i="134"/>
  <c r="N294" i="134"/>
  <c r="I294" i="134"/>
  <c r="AH294" i="134" s="1"/>
  <c r="D294" i="134"/>
  <c r="J294" i="134" s="1"/>
  <c r="AI294" i="134" s="1"/>
  <c r="AF293" i="134"/>
  <c r="AE293" i="134"/>
  <c r="AD293" i="134"/>
  <c r="AB293" i="134"/>
  <c r="AA293" i="134"/>
  <c r="X293" i="134"/>
  <c r="W293" i="134"/>
  <c r="V293" i="134"/>
  <c r="AL293" i="134" s="1"/>
  <c r="J293" i="134"/>
  <c r="AI293" i="134" s="1"/>
  <c r="AQ293" i="134" s="1"/>
  <c r="I293" i="134"/>
  <c r="AH293" i="134" s="1"/>
  <c r="AG292" i="134"/>
  <c r="AF292" i="134"/>
  <c r="AE292" i="134"/>
  <c r="AD292" i="134"/>
  <c r="AB292" i="134"/>
  <c r="AA292" i="134"/>
  <c r="X292" i="134"/>
  <c r="W292" i="134"/>
  <c r="V292" i="134"/>
  <c r="S292" i="134"/>
  <c r="T292" i="134" s="1"/>
  <c r="P292" i="134"/>
  <c r="N292" i="134"/>
  <c r="J292" i="134"/>
  <c r="AI292" i="134" s="1"/>
  <c r="I292" i="134"/>
  <c r="AH292" i="134" s="1"/>
  <c r="AP291" i="134"/>
  <c r="AO291" i="134"/>
  <c r="AN291" i="134"/>
  <c r="AM291" i="134"/>
  <c r="AK291" i="134"/>
  <c r="AJ291" i="134"/>
  <c r="AC291" i="134"/>
  <c r="Z291" i="134"/>
  <c r="Y291" i="134"/>
  <c r="U291" i="134"/>
  <c r="R291" i="134"/>
  <c r="O291" i="134"/>
  <c r="M291" i="134"/>
  <c r="L291" i="134"/>
  <c r="K291" i="134"/>
  <c r="H291" i="134"/>
  <c r="G291" i="134"/>
  <c r="F291" i="134"/>
  <c r="E291" i="134"/>
  <c r="D291" i="134"/>
  <c r="AF290" i="134"/>
  <c r="AE290" i="134"/>
  <c r="AD290" i="134"/>
  <c r="AB290" i="134"/>
  <c r="AA290" i="134"/>
  <c r="X290" i="134"/>
  <c r="W290" i="134"/>
  <c r="V290" i="134"/>
  <c r="N290" i="134"/>
  <c r="J290" i="134"/>
  <c r="AI290" i="134" s="1"/>
  <c r="I290" i="134"/>
  <c r="AH290" i="134" s="1"/>
  <c r="AF289" i="134"/>
  <c r="AE289" i="134"/>
  <c r="AD289" i="134"/>
  <c r="AB289" i="134"/>
  <c r="AA289" i="134"/>
  <c r="X289" i="134"/>
  <c r="W289" i="134"/>
  <c r="V289" i="134"/>
  <c r="S289" i="134"/>
  <c r="T289" i="134" s="1"/>
  <c r="P289" i="134"/>
  <c r="Q289" i="134" s="1"/>
  <c r="N289" i="134"/>
  <c r="AQ289" i="134" s="1"/>
  <c r="J289" i="134"/>
  <c r="AI289" i="134" s="1"/>
  <c r="I289" i="134"/>
  <c r="AH289" i="134" s="1"/>
  <c r="AG288" i="134"/>
  <c r="AF288" i="134"/>
  <c r="AE288" i="134"/>
  <c r="AD288" i="134"/>
  <c r="AB288" i="134"/>
  <c r="AA288" i="134"/>
  <c r="X288" i="134"/>
  <c r="W288" i="134"/>
  <c r="V288" i="134"/>
  <c r="AL288" i="134" s="1"/>
  <c r="S288" i="134"/>
  <c r="T288" i="134" s="1"/>
  <c r="P288" i="134"/>
  <c r="Q288" i="134" s="1"/>
  <c r="N288" i="134"/>
  <c r="J288" i="134"/>
  <c r="AI288" i="134" s="1"/>
  <c r="I288" i="134"/>
  <c r="AH288" i="134" s="1"/>
  <c r="AF287" i="134"/>
  <c r="AE287" i="134"/>
  <c r="AD287" i="134"/>
  <c r="AB287" i="134"/>
  <c r="AA287" i="134"/>
  <c r="X287" i="134"/>
  <c r="W287" i="134"/>
  <c r="V287" i="134"/>
  <c r="S287" i="134"/>
  <c r="T287" i="134" s="1"/>
  <c r="P287" i="134"/>
  <c r="Q287" i="134" s="1"/>
  <c r="N287" i="134"/>
  <c r="J287" i="134"/>
  <c r="AI287" i="134" s="1"/>
  <c r="I287" i="134"/>
  <c r="AH287" i="134" s="1"/>
  <c r="AF286" i="134"/>
  <c r="AE286" i="134"/>
  <c r="AD286" i="134"/>
  <c r="AB286" i="134"/>
  <c r="AA286" i="134"/>
  <c r="X286" i="134"/>
  <c r="W286" i="134"/>
  <c r="V286" i="134"/>
  <c r="S286" i="134"/>
  <c r="T286" i="134" s="1"/>
  <c r="P286" i="134"/>
  <c r="Q286" i="134" s="1"/>
  <c r="N286" i="134"/>
  <c r="AQ286" i="134" s="1"/>
  <c r="J286" i="134"/>
  <c r="AI286" i="134" s="1"/>
  <c r="I286" i="134"/>
  <c r="AH286" i="134" s="1"/>
  <c r="AF285" i="134"/>
  <c r="AE285" i="134"/>
  <c r="AD285" i="134"/>
  <c r="AB285" i="134"/>
  <c r="AA285" i="134"/>
  <c r="X285" i="134"/>
  <c r="W285" i="134"/>
  <c r="V285" i="134"/>
  <c r="S285" i="134"/>
  <c r="T285" i="134" s="1"/>
  <c r="P285" i="134"/>
  <c r="Q285" i="134" s="1"/>
  <c r="N285" i="134"/>
  <c r="J285" i="134"/>
  <c r="AI285" i="134" s="1"/>
  <c r="I285" i="134"/>
  <c r="AH285" i="134" s="1"/>
  <c r="AF284" i="134"/>
  <c r="AE284" i="134"/>
  <c r="AG284" i="134" s="1"/>
  <c r="AD284" i="134"/>
  <c r="AB284" i="134"/>
  <c r="AA284" i="134"/>
  <c r="X284" i="134"/>
  <c r="W284" i="134"/>
  <c r="V284" i="134"/>
  <c r="S284" i="134"/>
  <c r="T284" i="134" s="1"/>
  <c r="P284" i="134"/>
  <c r="Q284" i="134" s="1"/>
  <c r="N284" i="134"/>
  <c r="J284" i="134"/>
  <c r="AI284" i="134" s="1"/>
  <c r="I284" i="134"/>
  <c r="AH284" i="134" s="1"/>
  <c r="AF283" i="134"/>
  <c r="AE283" i="134"/>
  <c r="AD283" i="134"/>
  <c r="AG283" i="134" s="1"/>
  <c r="AB283" i="134"/>
  <c r="AA283" i="134"/>
  <c r="X283" i="134"/>
  <c r="W283" i="134"/>
  <c r="V283" i="134"/>
  <c r="S283" i="134"/>
  <c r="T283" i="134" s="1"/>
  <c r="P283" i="134"/>
  <c r="Q283" i="134" s="1"/>
  <c r="N283" i="134"/>
  <c r="J283" i="134"/>
  <c r="AI283" i="134" s="1"/>
  <c r="I283" i="134"/>
  <c r="AH283" i="134" s="1"/>
  <c r="AF282" i="134"/>
  <c r="AE282" i="134"/>
  <c r="AD282" i="134"/>
  <c r="AB282" i="134"/>
  <c r="AA282" i="134"/>
  <c r="X282" i="134"/>
  <c r="W282" i="134"/>
  <c r="V282" i="134"/>
  <c r="S282" i="134"/>
  <c r="T282" i="134" s="1"/>
  <c r="P282" i="134"/>
  <c r="Q282" i="134" s="1"/>
  <c r="N282" i="134"/>
  <c r="J282" i="134"/>
  <c r="AI282" i="134" s="1"/>
  <c r="I282" i="134"/>
  <c r="AH282" i="134" s="1"/>
  <c r="AF281" i="134"/>
  <c r="AG281" i="134" s="1"/>
  <c r="AE281" i="134"/>
  <c r="AD281" i="134"/>
  <c r="AB281" i="134"/>
  <c r="AA281" i="134"/>
  <c r="X281" i="134"/>
  <c r="W281" i="134"/>
  <c r="AL281" i="134" s="1"/>
  <c r="S281" i="134"/>
  <c r="N281" i="134"/>
  <c r="J281" i="134"/>
  <c r="AI281" i="134" s="1"/>
  <c r="I281" i="134"/>
  <c r="AH281" i="134" s="1"/>
  <c r="AF280" i="134"/>
  <c r="AE280" i="134"/>
  <c r="AD280" i="134"/>
  <c r="AB280" i="134"/>
  <c r="AA280" i="134"/>
  <c r="X280" i="134"/>
  <c r="W280" i="134"/>
  <c r="V280" i="134"/>
  <c r="N280" i="134"/>
  <c r="J280" i="134"/>
  <c r="AI280" i="134" s="1"/>
  <c r="I280" i="134"/>
  <c r="AH280" i="134" s="1"/>
  <c r="AH279" i="134"/>
  <c r="AF279" i="134"/>
  <c r="AE279" i="134"/>
  <c r="AD279" i="134"/>
  <c r="AB279" i="134"/>
  <c r="AA279" i="134"/>
  <c r="X279" i="134"/>
  <c r="W279" i="134"/>
  <c r="AL279" i="134" s="1"/>
  <c r="V279" i="134"/>
  <c r="S279" i="134"/>
  <c r="T279" i="134" s="1"/>
  <c r="P279" i="134"/>
  <c r="Q279" i="134" s="1"/>
  <c r="N279" i="134"/>
  <c r="J279" i="134"/>
  <c r="AI279" i="134" s="1"/>
  <c r="I279" i="134"/>
  <c r="AF278" i="134"/>
  <c r="AE278" i="134"/>
  <c r="AD278" i="134"/>
  <c r="AB278" i="134"/>
  <c r="AA278" i="134"/>
  <c r="X278" i="134"/>
  <c r="W278" i="134"/>
  <c r="V278" i="134"/>
  <c r="S278" i="134"/>
  <c r="T278" i="134" s="1"/>
  <c r="Q278" i="134"/>
  <c r="P278" i="134"/>
  <c r="N278" i="134"/>
  <c r="J278" i="134"/>
  <c r="AI278" i="134" s="1"/>
  <c r="I278" i="134"/>
  <c r="AH278" i="134" s="1"/>
  <c r="AF277" i="134"/>
  <c r="AE277" i="134"/>
  <c r="AD277" i="134"/>
  <c r="AB277" i="134"/>
  <c r="AA277" i="134"/>
  <c r="X277" i="134"/>
  <c r="W277" i="134"/>
  <c r="V277" i="134"/>
  <c r="S277" i="134"/>
  <c r="T277" i="134" s="1"/>
  <c r="P277" i="134"/>
  <c r="Q277" i="134" s="1"/>
  <c r="N277" i="134"/>
  <c r="D277" i="134"/>
  <c r="J277" i="134" s="1"/>
  <c r="AF276" i="134"/>
  <c r="AE276" i="134"/>
  <c r="AD276" i="134"/>
  <c r="AB276" i="134"/>
  <c r="AA276" i="134"/>
  <c r="X276" i="134"/>
  <c r="W276" i="134"/>
  <c r="V276" i="134"/>
  <c r="S276" i="134"/>
  <c r="T276" i="134" s="1"/>
  <c r="P276" i="134"/>
  <c r="Q276" i="134" s="1"/>
  <c r="N276" i="134"/>
  <c r="J276" i="134"/>
  <c r="AI276" i="134" s="1"/>
  <c r="I276" i="134"/>
  <c r="AH276" i="134" s="1"/>
  <c r="AF275" i="134"/>
  <c r="AE275" i="134"/>
  <c r="AD275" i="134"/>
  <c r="AG275" i="134" s="1"/>
  <c r="AB275" i="134"/>
  <c r="AA275" i="134"/>
  <c r="X275" i="134"/>
  <c r="W275" i="134"/>
  <c r="V275" i="134"/>
  <c r="S275" i="134"/>
  <c r="T275" i="134" s="1"/>
  <c r="P275" i="134"/>
  <c r="Q275" i="134" s="1"/>
  <c r="N275" i="134"/>
  <c r="J275" i="134"/>
  <c r="AI275" i="134" s="1"/>
  <c r="I275" i="134"/>
  <c r="AH275" i="134" s="1"/>
  <c r="AF274" i="134"/>
  <c r="AE274" i="134"/>
  <c r="AD274" i="134"/>
  <c r="AG274" i="134" s="1"/>
  <c r="AB274" i="134"/>
  <c r="AA274" i="134"/>
  <c r="X274" i="134"/>
  <c r="W274" i="134"/>
  <c r="V274" i="134"/>
  <c r="S274" i="134"/>
  <c r="T274" i="134" s="1"/>
  <c r="Q274" i="134"/>
  <c r="P274" i="134"/>
  <c r="N274" i="134"/>
  <c r="J274" i="134"/>
  <c r="AI274" i="134" s="1"/>
  <c r="I274" i="134"/>
  <c r="AH274" i="134" s="1"/>
  <c r="AF273" i="134"/>
  <c r="AE273" i="134"/>
  <c r="AD273" i="134"/>
  <c r="AB273" i="134"/>
  <c r="AA273" i="134"/>
  <c r="X273" i="134"/>
  <c r="W273" i="134"/>
  <c r="V273" i="134"/>
  <c r="S273" i="134"/>
  <c r="T273" i="134" s="1"/>
  <c r="Q273" i="134"/>
  <c r="P273" i="134"/>
  <c r="N273" i="134"/>
  <c r="J273" i="134"/>
  <c r="AI273" i="134" s="1"/>
  <c r="I273" i="134"/>
  <c r="AH273" i="134" s="1"/>
  <c r="AF272" i="134"/>
  <c r="AE272" i="134"/>
  <c r="AD272" i="134"/>
  <c r="AB272" i="134"/>
  <c r="AA272" i="134"/>
  <c r="X272" i="134"/>
  <c r="W272" i="134"/>
  <c r="V272" i="134"/>
  <c r="S272" i="134"/>
  <c r="T272" i="134" s="1"/>
  <c r="P272" i="134"/>
  <c r="N272" i="134"/>
  <c r="J272" i="134"/>
  <c r="AI272" i="134" s="1"/>
  <c r="I272" i="134"/>
  <c r="AH272" i="134" s="1"/>
  <c r="AF271" i="134"/>
  <c r="AE271" i="134"/>
  <c r="AD271" i="134"/>
  <c r="AB271" i="134"/>
  <c r="AA271" i="134"/>
  <c r="X271" i="134"/>
  <c r="W271" i="134"/>
  <c r="V271" i="134"/>
  <c r="T271" i="134"/>
  <c r="N271" i="134"/>
  <c r="J271" i="134"/>
  <c r="AI271" i="134" s="1"/>
  <c r="I271" i="134"/>
  <c r="AH271" i="134" s="1"/>
  <c r="AH270" i="134"/>
  <c r="AF270" i="134"/>
  <c r="AE270" i="134"/>
  <c r="AD270" i="134"/>
  <c r="AB270" i="134"/>
  <c r="AA270" i="134"/>
  <c r="X270" i="134"/>
  <c r="W270" i="134"/>
  <c r="V270" i="134"/>
  <c r="S270" i="134"/>
  <c r="T270" i="134" s="1"/>
  <c r="Q270" i="134"/>
  <c r="P270" i="134"/>
  <c r="N270" i="134"/>
  <c r="J270" i="134"/>
  <c r="AI270" i="134" s="1"/>
  <c r="I270" i="134"/>
  <c r="AI269" i="134"/>
  <c r="AF269" i="134"/>
  <c r="AE269" i="134"/>
  <c r="AD269" i="134"/>
  <c r="AB269" i="134"/>
  <c r="AA269" i="134"/>
  <c r="X269" i="134"/>
  <c r="W269" i="134"/>
  <c r="V269" i="134"/>
  <c r="S269" i="134"/>
  <c r="T269" i="134" s="1"/>
  <c r="Q269" i="134"/>
  <c r="P269" i="134"/>
  <c r="N269" i="134"/>
  <c r="AQ269" i="134" s="1"/>
  <c r="J269" i="134"/>
  <c r="I269" i="134"/>
  <c r="AF268" i="134"/>
  <c r="AE268" i="134"/>
  <c r="AD268" i="134"/>
  <c r="AB268" i="134"/>
  <c r="AA268" i="134"/>
  <c r="X268" i="134"/>
  <c r="W268" i="134"/>
  <c r="V268" i="134"/>
  <c r="S268" i="134"/>
  <c r="T268" i="134" s="1"/>
  <c r="P268" i="134"/>
  <c r="Q268" i="134" s="1"/>
  <c r="N268" i="134"/>
  <c r="J268" i="134"/>
  <c r="AI268" i="134" s="1"/>
  <c r="I268" i="134"/>
  <c r="AH268" i="134" s="1"/>
  <c r="AF267" i="134"/>
  <c r="AE267" i="134"/>
  <c r="AD267" i="134"/>
  <c r="AG267" i="134" s="1"/>
  <c r="AB267" i="134"/>
  <c r="AA267" i="134"/>
  <c r="X267" i="134"/>
  <c r="W267" i="134"/>
  <c r="V267" i="134"/>
  <c r="S267" i="134"/>
  <c r="T267" i="134" s="1"/>
  <c r="P267" i="134"/>
  <c r="Q267" i="134" s="1"/>
  <c r="N267" i="134"/>
  <c r="J267" i="134"/>
  <c r="AI267" i="134" s="1"/>
  <c r="I267" i="134"/>
  <c r="AH267" i="134" s="1"/>
  <c r="AI266" i="134"/>
  <c r="AQ266" i="134" s="1"/>
  <c r="AF266" i="134"/>
  <c r="AE266" i="134"/>
  <c r="AD266" i="134"/>
  <c r="AB266" i="134"/>
  <c r="AA266" i="134"/>
  <c r="X266" i="134"/>
  <c r="W266" i="134"/>
  <c r="V266" i="134"/>
  <c r="J266" i="134"/>
  <c r="I266" i="134"/>
  <c r="AH266" i="134" s="1"/>
  <c r="AF265" i="134"/>
  <c r="AE265" i="134"/>
  <c r="AD265" i="134"/>
  <c r="AB265" i="134"/>
  <c r="AA265" i="134"/>
  <c r="X265" i="134"/>
  <c r="W265" i="134"/>
  <c r="V265" i="134"/>
  <c r="S265" i="134"/>
  <c r="T265" i="134" s="1"/>
  <c r="P265" i="134"/>
  <c r="Q265" i="134" s="1"/>
  <c r="N265" i="134"/>
  <c r="J265" i="134"/>
  <c r="AI265" i="134" s="1"/>
  <c r="I265" i="134"/>
  <c r="AH265" i="134" s="1"/>
  <c r="AF264" i="134"/>
  <c r="AE264" i="134"/>
  <c r="AD264" i="134"/>
  <c r="AG264" i="134" s="1"/>
  <c r="AB264" i="134"/>
  <c r="AA264" i="134"/>
  <c r="X264" i="134"/>
  <c r="W264" i="134"/>
  <c r="V264" i="134"/>
  <c r="AL264" i="134" s="1"/>
  <c r="N264" i="134"/>
  <c r="J264" i="134"/>
  <c r="AI264" i="134" s="1"/>
  <c r="I264" i="134"/>
  <c r="AH264" i="134" s="1"/>
  <c r="AF263" i="134"/>
  <c r="AE263" i="134"/>
  <c r="AD263" i="134"/>
  <c r="AB263" i="134"/>
  <c r="AA263" i="134"/>
  <c r="X263" i="134"/>
  <c r="W263" i="134"/>
  <c r="V263" i="134"/>
  <c r="S263" i="134"/>
  <c r="T263" i="134" s="1"/>
  <c r="P263" i="134"/>
  <c r="Q263" i="134" s="1"/>
  <c r="N263" i="134"/>
  <c r="J263" i="134"/>
  <c r="AI263" i="134" s="1"/>
  <c r="I263" i="134"/>
  <c r="AH263" i="134" s="1"/>
  <c r="AF262" i="134"/>
  <c r="AE262" i="134"/>
  <c r="AD262" i="134"/>
  <c r="AB262" i="134"/>
  <c r="AA262" i="134"/>
  <c r="X262" i="134"/>
  <c r="W262" i="134"/>
  <c r="V262" i="134"/>
  <c r="AL262" i="134" s="1"/>
  <c r="S262" i="134"/>
  <c r="T262" i="134" s="1"/>
  <c r="P262" i="134"/>
  <c r="Q262" i="134" s="1"/>
  <c r="N262" i="134"/>
  <c r="J262" i="134"/>
  <c r="AI262" i="134" s="1"/>
  <c r="I262" i="134"/>
  <c r="AH262" i="134" s="1"/>
  <c r="AF261" i="134"/>
  <c r="AE261" i="134"/>
  <c r="AD261" i="134"/>
  <c r="AB261" i="134"/>
  <c r="AA261" i="134"/>
  <c r="X261" i="134"/>
  <c r="W261" i="134"/>
  <c r="V261" i="134"/>
  <c r="AL261" i="134" s="1"/>
  <c r="S261" i="134"/>
  <c r="T261" i="134" s="1"/>
  <c r="Q261" i="134"/>
  <c r="P261" i="134"/>
  <c r="N261" i="134"/>
  <c r="J261" i="134"/>
  <c r="AI261" i="134" s="1"/>
  <c r="I261" i="134"/>
  <c r="AH261" i="134" s="1"/>
  <c r="AF260" i="134"/>
  <c r="AE260" i="134"/>
  <c r="AD260" i="134"/>
  <c r="AB260" i="134"/>
  <c r="AA260" i="134"/>
  <c r="X260" i="134"/>
  <c r="W260" i="134"/>
  <c r="V260" i="134"/>
  <c r="S260" i="134"/>
  <c r="T260" i="134" s="1"/>
  <c r="P260" i="134"/>
  <c r="Q260" i="134" s="1"/>
  <c r="N260" i="134"/>
  <c r="J260" i="134"/>
  <c r="AI260" i="134" s="1"/>
  <c r="I260" i="134"/>
  <c r="AH260" i="134" s="1"/>
  <c r="AF259" i="134"/>
  <c r="AE259" i="134"/>
  <c r="AG259" i="134" s="1"/>
  <c r="AD259" i="134"/>
  <c r="AB259" i="134"/>
  <c r="AA259" i="134"/>
  <c r="X259" i="134"/>
  <c r="W259" i="134"/>
  <c r="V259" i="134"/>
  <c r="S259" i="134"/>
  <c r="T259" i="134" s="1"/>
  <c r="P259" i="134"/>
  <c r="Q259" i="134" s="1"/>
  <c r="N259" i="134"/>
  <c r="J259" i="134"/>
  <c r="AI259" i="134" s="1"/>
  <c r="I259" i="134"/>
  <c r="AH259" i="134" s="1"/>
  <c r="AF258" i="134"/>
  <c r="AE258" i="134"/>
  <c r="AD258" i="134"/>
  <c r="AB258" i="134"/>
  <c r="AA258" i="134"/>
  <c r="X258" i="134"/>
  <c r="W258" i="134"/>
  <c r="V258" i="134"/>
  <c r="AL258" i="134" s="1"/>
  <c r="S258" i="134"/>
  <c r="T258" i="134" s="1"/>
  <c r="P258" i="134"/>
  <c r="Q258" i="134" s="1"/>
  <c r="N258" i="134"/>
  <c r="J258" i="134"/>
  <c r="AI258" i="134" s="1"/>
  <c r="I258" i="134"/>
  <c r="AH258" i="134" s="1"/>
  <c r="AF257" i="134"/>
  <c r="AE257" i="134"/>
  <c r="AD257" i="134"/>
  <c r="AG257" i="134" s="1"/>
  <c r="AB257" i="134"/>
  <c r="AA257" i="134"/>
  <c r="X257" i="134"/>
  <c r="W257" i="134"/>
  <c r="V257" i="134"/>
  <c r="S257" i="134"/>
  <c r="T257" i="134" s="1"/>
  <c r="P257" i="134"/>
  <c r="Q257" i="134" s="1"/>
  <c r="N257" i="134"/>
  <c r="J257" i="134"/>
  <c r="AI257" i="134" s="1"/>
  <c r="I257" i="134"/>
  <c r="AH257" i="134" s="1"/>
  <c r="AF256" i="134"/>
  <c r="AE256" i="134"/>
  <c r="AG256" i="134" s="1"/>
  <c r="AD256" i="134"/>
  <c r="AB256" i="134"/>
  <c r="AA256" i="134"/>
  <c r="X256" i="134"/>
  <c r="W256" i="134"/>
  <c r="V256" i="134"/>
  <c r="S256" i="134"/>
  <c r="T256" i="134" s="1"/>
  <c r="P256" i="134"/>
  <c r="Q256" i="134" s="1"/>
  <c r="N256" i="134"/>
  <c r="J256" i="134"/>
  <c r="AI256" i="134" s="1"/>
  <c r="I256" i="134"/>
  <c r="AH256" i="134" s="1"/>
  <c r="AL255" i="134"/>
  <c r="AF255" i="134"/>
  <c r="AE255" i="134"/>
  <c r="AD255" i="134"/>
  <c r="AB255" i="134"/>
  <c r="AA255" i="134"/>
  <c r="X255" i="134"/>
  <c r="W255" i="134"/>
  <c r="V255" i="134"/>
  <c r="S255" i="134"/>
  <c r="T255" i="134" s="1"/>
  <c r="P255" i="134"/>
  <c r="Q255" i="134" s="1"/>
  <c r="N255" i="134"/>
  <c r="J255" i="134"/>
  <c r="AI255" i="134" s="1"/>
  <c r="I255" i="134"/>
  <c r="AH255" i="134" s="1"/>
  <c r="AF254" i="134"/>
  <c r="AE254" i="134"/>
  <c r="AD254" i="134"/>
  <c r="AB254" i="134"/>
  <c r="AA254" i="134"/>
  <c r="X254" i="134"/>
  <c r="W254" i="134"/>
  <c r="V254" i="134"/>
  <c r="AL254" i="134" s="1"/>
  <c r="J254" i="134"/>
  <c r="AI254" i="134" s="1"/>
  <c r="AQ254" i="134" s="1"/>
  <c r="I254" i="134"/>
  <c r="AH254" i="134" s="1"/>
  <c r="AF253" i="134"/>
  <c r="AE253" i="134"/>
  <c r="AD253" i="134"/>
  <c r="AB253" i="134"/>
  <c r="AA253" i="134"/>
  <c r="X253" i="134"/>
  <c r="W253" i="134"/>
  <c r="V253" i="134"/>
  <c r="S253" i="134"/>
  <c r="T253" i="134" s="1"/>
  <c r="P253" i="134"/>
  <c r="Q253" i="134" s="1"/>
  <c r="N253" i="134"/>
  <c r="J253" i="134"/>
  <c r="AI253" i="134" s="1"/>
  <c r="I253" i="134"/>
  <c r="AH253" i="134" s="1"/>
  <c r="AP252" i="134"/>
  <c r="AO252" i="134"/>
  <c r="AN252" i="134"/>
  <c r="AM252" i="134"/>
  <c r="AK252" i="134"/>
  <c r="AJ252" i="134"/>
  <c r="AC252" i="134"/>
  <c r="Z252" i="134"/>
  <c r="Y252" i="134"/>
  <c r="U252" i="134"/>
  <c r="R252" i="134"/>
  <c r="O252" i="134"/>
  <c r="M252" i="134"/>
  <c r="L252" i="134"/>
  <c r="K252" i="134"/>
  <c r="H252" i="134"/>
  <c r="G252" i="134"/>
  <c r="F252" i="134"/>
  <c r="E252" i="134"/>
  <c r="D252" i="134"/>
  <c r="AF251" i="134"/>
  <c r="AE251" i="134"/>
  <c r="AD251" i="134"/>
  <c r="AB251" i="134"/>
  <c r="AA251" i="134"/>
  <c r="X251" i="134"/>
  <c r="W251" i="134"/>
  <c r="V251" i="134"/>
  <c r="N251" i="134"/>
  <c r="J251" i="134"/>
  <c r="AI251" i="134" s="1"/>
  <c r="I251" i="134"/>
  <c r="AH251" i="134" s="1"/>
  <c r="AF250" i="134"/>
  <c r="AE250" i="134"/>
  <c r="AD250" i="134"/>
  <c r="AG250" i="134" s="1"/>
  <c r="AB250" i="134"/>
  <c r="AA250" i="134"/>
  <c r="X250" i="134"/>
  <c r="W250" i="134"/>
  <c r="AL250" i="134" s="1"/>
  <c r="V250" i="134"/>
  <c r="T250" i="134"/>
  <c r="S250" i="134"/>
  <c r="P250" i="134"/>
  <c r="Q250" i="134" s="1"/>
  <c r="N250" i="134"/>
  <c r="J250" i="134"/>
  <c r="AI250" i="134" s="1"/>
  <c r="I250" i="134"/>
  <c r="AH250" i="134" s="1"/>
  <c r="AH249" i="134"/>
  <c r="AF249" i="134"/>
  <c r="AE249" i="134"/>
  <c r="AD249" i="134"/>
  <c r="AB249" i="134"/>
  <c r="AA249" i="134"/>
  <c r="X249" i="134"/>
  <c r="W249" i="134"/>
  <c r="V249" i="134"/>
  <c r="AL249" i="134" s="1"/>
  <c r="S249" i="134"/>
  <c r="T249" i="134" s="1"/>
  <c r="P249" i="134"/>
  <c r="Q249" i="134" s="1"/>
  <c r="N249" i="134"/>
  <c r="J249" i="134"/>
  <c r="AI249" i="134" s="1"/>
  <c r="I249" i="134"/>
  <c r="AF248" i="134"/>
  <c r="AE248" i="134"/>
  <c r="AD248" i="134"/>
  <c r="AB248" i="134"/>
  <c r="AA248" i="134"/>
  <c r="X248" i="134"/>
  <c r="W248" i="134"/>
  <c r="V248" i="134"/>
  <c r="AL248" i="134" s="1"/>
  <c r="S248" i="134"/>
  <c r="T248" i="134" s="1"/>
  <c r="P248" i="134"/>
  <c r="Q248" i="134" s="1"/>
  <c r="N248" i="134"/>
  <c r="J248" i="134"/>
  <c r="AI248" i="134" s="1"/>
  <c r="I248" i="134"/>
  <c r="AF247" i="134"/>
  <c r="AE247" i="134"/>
  <c r="AD247" i="134"/>
  <c r="AB247" i="134"/>
  <c r="AA247" i="134"/>
  <c r="X247" i="134"/>
  <c r="W247" i="134"/>
  <c r="V247" i="134"/>
  <c r="T247" i="134"/>
  <c r="S247" i="134"/>
  <c r="P247" i="134"/>
  <c r="Q247" i="134" s="1"/>
  <c r="I247" i="134"/>
  <c r="AH247" i="134" s="1"/>
  <c r="D247" i="134"/>
  <c r="N247" i="134" s="1"/>
  <c r="AF246" i="134"/>
  <c r="AE246" i="134"/>
  <c r="AD246" i="134"/>
  <c r="AB246" i="134"/>
  <c r="AA246" i="134"/>
  <c r="X246" i="134"/>
  <c r="W246" i="134"/>
  <c r="V246" i="134"/>
  <c r="S246" i="134"/>
  <c r="P246" i="134"/>
  <c r="Q246" i="134" s="1"/>
  <c r="N246" i="134"/>
  <c r="J246" i="134"/>
  <c r="AI246" i="134" s="1"/>
  <c r="I246" i="134"/>
  <c r="AH246" i="134" s="1"/>
  <c r="AF245" i="134"/>
  <c r="AE245" i="134"/>
  <c r="AD245" i="134"/>
  <c r="AB245" i="134"/>
  <c r="AA245" i="134"/>
  <c r="X245" i="134"/>
  <c r="W245" i="134"/>
  <c r="AL245" i="134" s="1"/>
  <c r="J245" i="134"/>
  <c r="AI245" i="134" s="1"/>
  <c r="I245" i="134"/>
  <c r="AH245" i="134" s="1"/>
  <c r="AP244" i="134"/>
  <c r="AM244" i="134"/>
  <c r="AK244" i="134"/>
  <c r="AJ244" i="134"/>
  <c r="AC244" i="134"/>
  <c r="Z244" i="134"/>
  <c r="Y244" i="134"/>
  <c r="U244" i="134"/>
  <c r="R244" i="134"/>
  <c r="P244" i="134"/>
  <c r="O244" i="134"/>
  <c r="M244" i="134"/>
  <c r="L244" i="134"/>
  <c r="K244" i="134"/>
  <c r="H244" i="134"/>
  <c r="G244" i="134"/>
  <c r="F244" i="134"/>
  <c r="E244" i="134"/>
  <c r="D244" i="134"/>
  <c r="AF243" i="134"/>
  <c r="AE243" i="134"/>
  <c r="AD243" i="134"/>
  <c r="AB243" i="134"/>
  <c r="AA243" i="134"/>
  <c r="X243" i="134"/>
  <c r="W243" i="134"/>
  <c r="V243" i="134"/>
  <c r="N243" i="134"/>
  <c r="J243" i="134"/>
  <c r="AI243" i="134" s="1"/>
  <c r="I243" i="134"/>
  <c r="AH243" i="134" s="1"/>
  <c r="AF242" i="134"/>
  <c r="AE242" i="134"/>
  <c r="AD242" i="134"/>
  <c r="AG242" i="134" s="1"/>
  <c r="AB242" i="134"/>
  <c r="AA242" i="134"/>
  <c r="X242" i="134"/>
  <c r="W242" i="134"/>
  <c r="V242" i="134"/>
  <c r="S242" i="134"/>
  <c r="T242" i="134" s="1"/>
  <c r="P242" i="134"/>
  <c r="Q242" i="134" s="1"/>
  <c r="I242" i="134"/>
  <c r="AH242" i="134" s="1"/>
  <c r="D242" i="134"/>
  <c r="N242" i="134" s="1"/>
  <c r="AF241" i="134"/>
  <c r="AE241" i="134"/>
  <c r="AD241" i="134"/>
  <c r="AB241" i="134"/>
  <c r="AA241" i="134"/>
  <c r="X241" i="134"/>
  <c r="W241" i="134"/>
  <c r="V241" i="134"/>
  <c r="S241" i="134"/>
  <c r="T241" i="134" s="1"/>
  <c r="P241" i="134"/>
  <c r="Q241" i="134" s="1"/>
  <c r="N241" i="134"/>
  <c r="J241" i="134"/>
  <c r="AI241" i="134" s="1"/>
  <c r="I241" i="134"/>
  <c r="AH241" i="134" s="1"/>
  <c r="AF240" i="134"/>
  <c r="AE240" i="134"/>
  <c r="AD240" i="134"/>
  <c r="AB240" i="134"/>
  <c r="AA240" i="134"/>
  <c r="X240" i="134"/>
  <c r="W240" i="134"/>
  <c r="V240" i="134"/>
  <c r="S240" i="134"/>
  <c r="T240" i="134" s="1"/>
  <c r="Q240" i="134"/>
  <c r="P240" i="134"/>
  <c r="N240" i="134"/>
  <c r="J240" i="134"/>
  <c r="AI240" i="134" s="1"/>
  <c r="I240" i="134"/>
  <c r="AH240" i="134" s="1"/>
  <c r="AF239" i="134"/>
  <c r="AE239" i="134"/>
  <c r="AD239" i="134"/>
  <c r="AB239" i="134"/>
  <c r="AA239" i="134"/>
  <c r="X239" i="134"/>
  <c r="W239" i="134"/>
  <c r="V239" i="134"/>
  <c r="S239" i="134"/>
  <c r="T239" i="134" s="1"/>
  <c r="P239" i="134"/>
  <c r="Q239" i="134" s="1"/>
  <c r="N239" i="134"/>
  <c r="J239" i="134"/>
  <c r="AI239" i="134" s="1"/>
  <c r="I239" i="134"/>
  <c r="AH239" i="134" s="1"/>
  <c r="AF238" i="134"/>
  <c r="AE238" i="134"/>
  <c r="AD238" i="134"/>
  <c r="AB238" i="134"/>
  <c r="AA238" i="134"/>
  <c r="X238" i="134"/>
  <c r="W238" i="134"/>
  <c r="V238" i="134"/>
  <c r="S238" i="134"/>
  <c r="T238" i="134" s="1"/>
  <c r="P238" i="134"/>
  <c r="Q238" i="134" s="1"/>
  <c r="N238" i="134"/>
  <c r="J238" i="134"/>
  <c r="AI238" i="134" s="1"/>
  <c r="I238" i="134"/>
  <c r="AH238" i="134" s="1"/>
  <c r="AF237" i="134"/>
  <c r="AE237" i="134"/>
  <c r="AD237" i="134"/>
  <c r="AB237" i="134"/>
  <c r="AA237" i="134"/>
  <c r="X237" i="134"/>
  <c r="W237" i="134"/>
  <c r="V237" i="134"/>
  <c r="AL237" i="134" s="1"/>
  <c r="S237" i="134"/>
  <c r="T237" i="134" s="1"/>
  <c r="P237" i="134"/>
  <c r="Q237" i="134" s="1"/>
  <c r="N237" i="134"/>
  <c r="J237" i="134"/>
  <c r="AI237" i="134" s="1"/>
  <c r="I237" i="134"/>
  <c r="AH237" i="134" s="1"/>
  <c r="AF236" i="134"/>
  <c r="AE236" i="134"/>
  <c r="AD236" i="134"/>
  <c r="AB236" i="134"/>
  <c r="AA236" i="134"/>
  <c r="X236" i="134"/>
  <c r="W236" i="134"/>
  <c r="V236" i="134"/>
  <c r="S236" i="134"/>
  <c r="T236" i="134" s="1"/>
  <c r="P236" i="134"/>
  <c r="Q236" i="134" s="1"/>
  <c r="N236" i="134"/>
  <c r="J236" i="134"/>
  <c r="AI236" i="134" s="1"/>
  <c r="I236" i="134"/>
  <c r="AH236" i="134" s="1"/>
  <c r="AF235" i="134"/>
  <c r="AE235" i="134"/>
  <c r="AD235" i="134"/>
  <c r="AB235" i="134"/>
  <c r="AA235" i="134"/>
  <c r="X235" i="134"/>
  <c r="W235" i="134"/>
  <c r="V235" i="134"/>
  <c r="AL235" i="134" s="1"/>
  <c r="S235" i="134"/>
  <c r="T235" i="134" s="1"/>
  <c r="P235" i="134"/>
  <c r="Q235" i="134" s="1"/>
  <c r="N235" i="134"/>
  <c r="J235" i="134"/>
  <c r="AI235" i="134" s="1"/>
  <c r="I235" i="134"/>
  <c r="AH235" i="134" s="1"/>
  <c r="AF234" i="134"/>
  <c r="AE234" i="134"/>
  <c r="AD234" i="134"/>
  <c r="AB234" i="134"/>
  <c r="AA234" i="134"/>
  <c r="X234" i="134"/>
  <c r="W234" i="134"/>
  <c r="V234" i="134"/>
  <c r="S234" i="134"/>
  <c r="T234" i="134" s="1"/>
  <c r="P234" i="134"/>
  <c r="Q234" i="134" s="1"/>
  <c r="N234" i="134"/>
  <c r="J234" i="134"/>
  <c r="AI234" i="134" s="1"/>
  <c r="I234" i="134"/>
  <c r="AH234" i="134" s="1"/>
  <c r="AF233" i="134"/>
  <c r="AE233" i="134"/>
  <c r="AD233" i="134"/>
  <c r="AB233" i="134"/>
  <c r="AA233" i="134"/>
  <c r="X233" i="134"/>
  <c r="W233" i="134"/>
  <c r="V233" i="134"/>
  <c r="S233" i="134"/>
  <c r="T233" i="134" s="1"/>
  <c r="P233" i="134"/>
  <c r="Q233" i="134" s="1"/>
  <c r="N233" i="134"/>
  <c r="J233" i="134"/>
  <c r="AI233" i="134" s="1"/>
  <c r="I233" i="134"/>
  <c r="AH233" i="134" s="1"/>
  <c r="AF232" i="134"/>
  <c r="AE232" i="134"/>
  <c r="AD232" i="134"/>
  <c r="AB232" i="134"/>
  <c r="AA232" i="134"/>
  <c r="X232" i="134"/>
  <c r="W232" i="134"/>
  <c r="V232" i="134"/>
  <c r="S232" i="134"/>
  <c r="T232" i="134" s="1"/>
  <c r="P232" i="134"/>
  <c r="Q232" i="134" s="1"/>
  <c r="N232" i="134"/>
  <c r="J232" i="134"/>
  <c r="AI232" i="134" s="1"/>
  <c r="I232" i="134"/>
  <c r="AH232" i="134" s="1"/>
  <c r="AF231" i="134"/>
  <c r="AE231" i="134"/>
  <c r="AD231" i="134"/>
  <c r="AB231" i="134"/>
  <c r="AA231" i="134"/>
  <c r="X231" i="134"/>
  <c r="W231" i="134"/>
  <c r="V231" i="134"/>
  <c r="T231" i="134"/>
  <c r="N231" i="134"/>
  <c r="J231" i="134"/>
  <c r="AI231" i="134" s="1"/>
  <c r="I231" i="134"/>
  <c r="AH231" i="134" s="1"/>
  <c r="AF230" i="134"/>
  <c r="AE230" i="134"/>
  <c r="AD230" i="134"/>
  <c r="AB230" i="134"/>
  <c r="AA230" i="134"/>
  <c r="X230" i="134"/>
  <c r="W230" i="134"/>
  <c r="V230" i="134"/>
  <c r="P230" i="134"/>
  <c r="Q230" i="134" s="1"/>
  <c r="J230" i="134"/>
  <c r="AI230" i="134" s="1"/>
  <c r="AQ230" i="134" s="1"/>
  <c r="I230" i="134"/>
  <c r="AH230" i="134" s="1"/>
  <c r="AF229" i="134"/>
  <c r="AE229" i="134"/>
  <c r="AD229" i="134"/>
  <c r="AB229" i="134"/>
  <c r="AA229" i="134"/>
  <c r="X229" i="134"/>
  <c r="W229" i="134"/>
  <c r="V229" i="134"/>
  <c r="S229" i="134"/>
  <c r="T229" i="134" s="1"/>
  <c r="P229" i="134"/>
  <c r="Q229" i="134" s="1"/>
  <c r="N229" i="134"/>
  <c r="J229" i="134"/>
  <c r="AI229" i="134" s="1"/>
  <c r="I229" i="134"/>
  <c r="AH229" i="134" s="1"/>
  <c r="AL228" i="134"/>
  <c r="AF228" i="134"/>
  <c r="AE228" i="134"/>
  <c r="AD228" i="134"/>
  <c r="AG228" i="134" s="1"/>
  <c r="AB228" i="134"/>
  <c r="AA228" i="134"/>
  <c r="X228" i="134"/>
  <c r="W228" i="134"/>
  <c r="V228" i="134"/>
  <c r="N228" i="134"/>
  <c r="J228" i="134"/>
  <c r="AI228" i="134" s="1"/>
  <c r="I228" i="134"/>
  <c r="AH228" i="134" s="1"/>
  <c r="AF227" i="134"/>
  <c r="AE227" i="134"/>
  <c r="AD227" i="134"/>
  <c r="AB227" i="134"/>
  <c r="AA227" i="134"/>
  <c r="X227" i="134"/>
  <c r="W227" i="134"/>
  <c r="V227" i="134"/>
  <c r="S227" i="134"/>
  <c r="T227" i="134" s="1"/>
  <c r="P227" i="134"/>
  <c r="Q227" i="134" s="1"/>
  <c r="D227" i="134"/>
  <c r="N227" i="134" s="1"/>
  <c r="AL226" i="134"/>
  <c r="AF226" i="134"/>
  <c r="AE226" i="134"/>
  <c r="AD226" i="134"/>
  <c r="AG226" i="134" s="1"/>
  <c r="AB226" i="134"/>
  <c r="AA226" i="134"/>
  <c r="X226" i="134"/>
  <c r="W226" i="134"/>
  <c r="P226" i="134"/>
  <c r="Q226" i="134" s="1"/>
  <c r="N226" i="134"/>
  <c r="J226" i="134"/>
  <c r="AI226" i="134" s="1"/>
  <c r="I226" i="134"/>
  <c r="AH226" i="134" s="1"/>
  <c r="AF225" i="134"/>
  <c r="AE225" i="134"/>
  <c r="AD225" i="134"/>
  <c r="AB225" i="134"/>
  <c r="AA225" i="134"/>
  <c r="X225" i="134"/>
  <c r="W225" i="134"/>
  <c r="V225" i="134"/>
  <c r="P225" i="134"/>
  <c r="N225" i="134"/>
  <c r="J225" i="134"/>
  <c r="AI225" i="134" s="1"/>
  <c r="I225" i="134"/>
  <c r="AH225" i="134" s="1"/>
  <c r="AF224" i="134"/>
  <c r="AE224" i="134"/>
  <c r="AD224" i="134"/>
  <c r="AB224" i="134"/>
  <c r="AA224" i="134"/>
  <c r="X224" i="134"/>
  <c r="W224" i="134"/>
  <c r="V224" i="134"/>
  <c r="S224" i="134"/>
  <c r="T224" i="134" s="1"/>
  <c r="P224" i="134"/>
  <c r="Q224" i="134" s="1"/>
  <c r="D224" i="134"/>
  <c r="J224" i="134" s="1"/>
  <c r="AI224" i="134" s="1"/>
  <c r="AF223" i="134"/>
  <c r="AE223" i="134"/>
  <c r="AD223" i="134"/>
  <c r="AB223" i="134"/>
  <c r="AA223" i="134"/>
  <c r="X223" i="134"/>
  <c r="W223" i="134"/>
  <c r="V223" i="134"/>
  <c r="S223" i="134"/>
  <c r="T223" i="134" s="1"/>
  <c r="P223" i="134"/>
  <c r="Q223" i="134" s="1"/>
  <c r="N223" i="134"/>
  <c r="J223" i="134"/>
  <c r="AI223" i="134" s="1"/>
  <c r="I223" i="134"/>
  <c r="AH223" i="134" s="1"/>
  <c r="AF222" i="134"/>
  <c r="AE222" i="134"/>
  <c r="AD222" i="134"/>
  <c r="AB222" i="134"/>
  <c r="AA222" i="134"/>
  <c r="X222" i="134"/>
  <c r="W222" i="134"/>
  <c r="V222" i="134"/>
  <c r="S222" i="134"/>
  <c r="T222" i="134" s="1"/>
  <c r="P222" i="134"/>
  <c r="Q222" i="134" s="1"/>
  <c r="N222" i="134"/>
  <c r="J222" i="134"/>
  <c r="AI222" i="134" s="1"/>
  <c r="I222" i="134"/>
  <c r="AH222" i="134" s="1"/>
  <c r="AF221" i="134"/>
  <c r="AE221" i="134"/>
  <c r="AD221" i="134"/>
  <c r="AB221" i="134"/>
  <c r="AA221" i="134"/>
  <c r="X221" i="134"/>
  <c r="W221" i="134"/>
  <c r="V221" i="134"/>
  <c r="AL221" i="134" s="1"/>
  <c r="S221" i="134"/>
  <c r="T221" i="134" s="1"/>
  <c r="P221" i="134"/>
  <c r="Q221" i="134" s="1"/>
  <c r="N221" i="134"/>
  <c r="J221" i="134"/>
  <c r="AI221" i="134" s="1"/>
  <c r="I221" i="134"/>
  <c r="AH221" i="134" s="1"/>
  <c r="AF220" i="134"/>
  <c r="AE220" i="134"/>
  <c r="AD220" i="134"/>
  <c r="AB220" i="134"/>
  <c r="AA220" i="134"/>
  <c r="X220" i="134"/>
  <c r="W220" i="134"/>
  <c r="V220" i="134"/>
  <c r="S220" i="134"/>
  <c r="T220" i="134" s="1"/>
  <c r="P220" i="134"/>
  <c r="Q220" i="134" s="1"/>
  <c r="N220" i="134"/>
  <c r="J220" i="134"/>
  <c r="AI220" i="134" s="1"/>
  <c r="I220" i="134"/>
  <c r="AH220" i="134" s="1"/>
  <c r="AF219" i="134"/>
  <c r="AG219" i="134" s="1"/>
  <c r="AE219" i="134"/>
  <c r="AD219" i="134"/>
  <c r="AB219" i="134"/>
  <c r="AA219" i="134"/>
  <c r="X219" i="134"/>
  <c r="W219" i="134"/>
  <c r="V219" i="134"/>
  <c r="S219" i="134"/>
  <c r="T219" i="134" s="1"/>
  <c r="P219" i="134"/>
  <c r="Q219" i="134" s="1"/>
  <c r="D219" i="134"/>
  <c r="N219" i="134" s="1"/>
  <c r="AF218" i="134"/>
  <c r="AE218" i="134"/>
  <c r="AD218" i="134"/>
  <c r="AB218" i="134"/>
  <c r="AA218" i="134"/>
  <c r="X218" i="134"/>
  <c r="W218" i="134"/>
  <c r="V218" i="134"/>
  <c r="T218" i="134"/>
  <c r="N218" i="134"/>
  <c r="J218" i="134"/>
  <c r="AI218" i="134" s="1"/>
  <c r="I218" i="134"/>
  <c r="AH218" i="134" s="1"/>
  <c r="AF217" i="134"/>
  <c r="AE217" i="134"/>
  <c r="AD217" i="134"/>
  <c r="AB217" i="134"/>
  <c r="AA217" i="134"/>
  <c r="X217" i="134"/>
  <c r="W217" i="134"/>
  <c r="V217" i="134"/>
  <c r="S217" i="134"/>
  <c r="T217" i="134" s="1"/>
  <c r="P217" i="134"/>
  <c r="Q217" i="134" s="1"/>
  <c r="N217" i="134"/>
  <c r="J217" i="134"/>
  <c r="AI217" i="134" s="1"/>
  <c r="I217" i="134"/>
  <c r="AH217" i="134" s="1"/>
  <c r="AF216" i="134"/>
  <c r="AE216" i="134"/>
  <c r="AD216" i="134"/>
  <c r="AB216" i="134"/>
  <c r="AA216" i="134"/>
  <c r="X216" i="134"/>
  <c r="W216" i="134"/>
  <c r="V216" i="134"/>
  <c r="S216" i="134"/>
  <c r="T216" i="134" s="1"/>
  <c r="P216" i="134"/>
  <c r="Q216" i="134" s="1"/>
  <c r="N216" i="134"/>
  <c r="J216" i="134"/>
  <c r="AI216" i="134" s="1"/>
  <c r="I216" i="134"/>
  <c r="AH216" i="134" s="1"/>
  <c r="AF215" i="134"/>
  <c r="AE215" i="134"/>
  <c r="AD215" i="134"/>
  <c r="AG215" i="134" s="1"/>
  <c r="AB215" i="134"/>
  <c r="AA215" i="134"/>
  <c r="X215" i="134"/>
  <c r="W215" i="134"/>
  <c r="V215" i="134"/>
  <c r="AL215" i="134" s="1"/>
  <c r="S215" i="134"/>
  <c r="T215" i="134" s="1"/>
  <c r="P215" i="134"/>
  <c r="Q215" i="134" s="1"/>
  <c r="N215" i="134"/>
  <c r="J215" i="134"/>
  <c r="AI215" i="134" s="1"/>
  <c r="I215" i="134"/>
  <c r="AH215" i="134" s="1"/>
  <c r="AF214" i="134"/>
  <c r="AE214" i="134"/>
  <c r="AD214" i="134"/>
  <c r="AG214" i="134" s="1"/>
  <c r="AB214" i="134"/>
  <c r="AA214" i="134"/>
  <c r="X214" i="134"/>
  <c r="W214" i="134"/>
  <c r="V214" i="134"/>
  <c r="S214" i="134"/>
  <c r="T214" i="134" s="1"/>
  <c r="P214" i="134"/>
  <c r="Q214" i="134" s="1"/>
  <c r="N214" i="134"/>
  <c r="J214" i="134"/>
  <c r="AI214" i="134" s="1"/>
  <c r="I214" i="134"/>
  <c r="AH214" i="134" s="1"/>
  <c r="AF213" i="134"/>
  <c r="AE213" i="134"/>
  <c r="AD213" i="134"/>
  <c r="AB213" i="134"/>
  <c r="AA213" i="134"/>
  <c r="X213" i="134"/>
  <c r="W213" i="134"/>
  <c r="V213" i="134"/>
  <c r="T213" i="134"/>
  <c r="S213" i="134"/>
  <c r="P213" i="134"/>
  <c r="Q213" i="134" s="1"/>
  <c r="N213" i="134"/>
  <c r="J213" i="134"/>
  <c r="AI213" i="134" s="1"/>
  <c r="AQ213" i="134" s="1"/>
  <c r="I213" i="134"/>
  <c r="AH213" i="134" s="1"/>
  <c r="AF212" i="134"/>
  <c r="AE212" i="134"/>
  <c r="AD212" i="134"/>
  <c r="AB212" i="134"/>
  <c r="AA212" i="134"/>
  <c r="X212" i="134"/>
  <c r="W212" i="134"/>
  <c r="V212" i="134"/>
  <c r="S212" i="134"/>
  <c r="T212" i="134" s="1"/>
  <c r="P212" i="134"/>
  <c r="N212" i="134"/>
  <c r="J212" i="134"/>
  <c r="AI212" i="134" s="1"/>
  <c r="I212" i="134"/>
  <c r="AH212" i="134" s="1"/>
  <c r="AF211" i="134"/>
  <c r="AE211" i="134"/>
  <c r="AD211" i="134"/>
  <c r="AB211" i="134"/>
  <c r="AA211" i="134"/>
  <c r="X211" i="134"/>
  <c r="W211" i="134"/>
  <c r="V211" i="134"/>
  <c r="AL211" i="134" s="1"/>
  <c r="T211" i="134"/>
  <c r="P211" i="134"/>
  <c r="Q211" i="134" s="1"/>
  <c r="N211" i="134"/>
  <c r="J211" i="134"/>
  <c r="AI211" i="134" s="1"/>
  <c r="I211" i="134"/>
  <c r="AH211" i="134" s="1"/>
  <c r="AF210" i="134"/>
  <c r="AE210" i="134"/>
  <c r="AD210" i="134"/>
  <c r="AB210" i="134"/>
  <c r="AA210" i="134"/>
  <c r="X210" i="134"/>
  <c r="W210" i="134"/>
  <c r="V210" i="134"/>
  <c r="AL210" i="134" s="1"/>
  <c r="S210" i="134"/>
  <c r="P210" i="134"/>
  <c r="Q210" i="134" s="1"/>
  <c r="J210" i="134"/>
  <c r="AI210" i="134" s="1"/>
  <c r="AQ210" i="134" s="1"/>
  <c r="I210" i="134"/>
  <c r="AH210" i="134" s="1"/>
  <c r="AF209" i="134"/>
  <c r="AE209" i="134"/>
  <c r="AD209" i="134"/>
  <c r="AB209" i="134"/>
  <c r="AA209" i="134"/>
  <c r="X209" i="134"/>
  <c r="W209" i="134"/>
  <c r="V209" i="134"/>
  <c r="AL209" i="134" s="1"/>
  <c r="S209" i="134"/>
  <c r="T209" i="134" s="1"/>
  <c r="P209" i="134"/>
  <c r="Q209" i="134" s="1"/>
  <c r="N209" i="134"/>
  <c r="J209" i="134"/>
  <c r="AI209" i="134" s="1"/>
  <c r="I209" i="134"/>
  <c r="AH209" i="134" s="1"/>
  <c r="AP208" i="134"/>
  <c r="AO208" i="134"/>
  <c r="AN208" i="134"/>
  <c r="AM208" i="134"/>
  <c r="AK208" i="134"/>
  <c r="AJ208" i="134"/>
  <c r="AC208" i="134"/>
  <c r="Z208" i="134"/>
  <c r="Y208" i="134"/>
  <c r="U208" i="134"/>
  <c r="R208" i="134"/>
  <c r="O208" i="134"/>
  <c r="M208" i="134"/>
  <c r="L208" i="134"/>
  <c r="K208" i="134"/>
  <c r="H208" i="134"/>
  <c r="G208" i="134"/>
  <c r="F208" i="134"/>
  <c r="E208" i="134"/>
  <c r="D208" i="134"/>
  <c r="AF207" i="134"/>
  <c r="AE207" i="134"/>
  <c r="AD207" i="134"/>
  <c r="AB207" i="134"/>
  <c r="AA207" i="134"/>
  <c r="X207" i="134"/>
  <c r="W207" i="134"/>
  <c r="V207" i="134"/>
  <c r="N207" i="134"/>
  <c r="AQ207" i="134" s="1"/>
  <c r="J207" i="134"/>
  <c r="AI207" i="134" s="1"/>
  <c r="I207" i="134"/>
  <c r="AH207" i="134" s="1"/>
  <c r="AF206" i="134"/>
  <c r="AE206" i="134"/>
  <c r="AD206" i="134"/>
  <c r="AB206" i="134"/>
  <c r="AA206" i="134"/>
  <c r="X206" i="134"/>
  <c r="W206" i="134"/>
  <c r="V206" i="134"/>
  <c r="S206" i="134"/>
  <c r="T206" i="134" s="1"/>
  <c r="P206" i="134"/>
  <c r="Q206" i="134" s="1"/>
  <c r="N206" i="134"/>
  <c r="J206" i="134"/>
  <c r="AI206" i="134" s="1"/>
  <c r="I206" i="134"/>
  <c r="AH206" i="134" s="1"/>
  <c r="AF205" i="134"/>
  <c r="AE205" i="134"/>
  <c r="AD205" i="134"/>
  <c r="AB205" i="134"/>
  <c r="AA205" i="134"/>
  <c r="X205" i="134"/>
  <c r="W205" i="134"/>
  <c r="V205" i="134"/>
  <c r="S205" i="134"/>
  <c r="T205" i="134" s="1"/>
  <c r="P205" i="134"/>
  <c r="Q205" i="134" s="1"/>
  <c r="N205" i="134"/>
  <c r="J205" i="134"/>
  <c r="AI205" i="134" s="1"/>
  <c r="I205" i="134"/>
  <c r="AH205" i="134" s="1"/>
  <c r="AF204" i="134"/>
  <c r="AE204" i="134"/>
  <c r="AD204" i="134"/>
  <c r="AG204" i="134" s="1"/>
  <c r="AB204" i="134"/>
  <c r="AA204" i="134"/>
  <c r="X204" i="134"/>
  <c r="W204" i="134"/>
  <c r="V204" i="134"/>
  <c r="AL204" i="134" s="1"/>
  <c r="S204" i="134"/>
  <c r="T204" i="134" s="1"/>
  <c r="P204" i="134"/>
  <c r="Q204" i="134" s="1"/>
  <c r="N204" i="134"/>
  <c r="J204" i="134"/>
  <c r="AI204" i="134" s="1"/>
  <c r="I204" i="134"/>
  <c r="AH204" i="134" s="1"/>
  <c r="AF203" i="134"/>
  <c r="AE203" i="134"/>
  <c r="AD203" i="134"/>
  <c r="AB203" i="134"/>
  <c r="AA203" i="134"/>
  <c r="X203" i="134"/>
  <c r="W203" i="134"/>
  <c r="V203" i="134"/>
  <c r="S203" i="134"/>
  <c r="T203" i="134" s="1"/>
  <c r="P203" i="134"/>
  <c r="Q203" i="134" s="1"/>
  <c r="N203" i="134"/>
  <c r="J203" i="134"/>
  <c r="AI203" i="134" s="1"/>
  <c r="I203" i="134"/>
  <c r="AH203" i="134" s="1"/>
  <c r="AF202" i="134"/>
  <c r="AE202" i="134"/>
  <c r="AD202" i="134"/>
  <c r="AB202" i="134"/>
  <c r="AA202" i="134"/>
  <c r="X202" i="134"/>
  <c r="W202" i="134"/>
  <c r="V202" i="134"/>
  <c r="T202" i="134"/>
  <c r="S202" i="134"/>
  <c r="P202" i="134"/>
  <c r="Q202" i="134" s="1"/>
  <c r="N202" i="134"/>
  <c r="J202" i="134"/>
  <c r="AI202" i="134" s="1"/>
  <c r="I202" i="134"/>
  <c r="AH202" i="134" s="1"/>
  <c r="AF201" i="134"/>
  <c r="AE201" i="134"/>
  <c r="AD201" i="134"/>
  <c r="AB201" i="134"/>
  <c r="AA201" i="134"/>
  <c r="X201" i="134"/>
  <c r="W201" i="134"/>
  <c r="V201" i="134"/>
  <c r="P201" i="134"/>
  <c r="Q201" i="134" s="1"/>
  <c r="N201" i="134"/>
  <c r="J201" i="134"/>
  <c r="AI201" i="134" s="1"/>
  <c r="I201" i="134"/>
  <c r="AH201" i="134" s="1"/>
  <c r="AF200" i="134"/>
  <c r="AE200" i="134"/>
  <c r="AD200" i="134"/>
  <c r="AB200" i="134"/>
  <c r="AA200" i="134"/>
  <c r="X200" i="134"/>
  <c r="W200" i="134"/>
  <c r="V200" i="134"/>
  <c r="Q200" i="134"/>
  <c r="N200" i="134"/>
  <c r="J200" i="134"/>
  <c r="AI200" i="134" s="1"/>
  <c r="AQ200" i="134" s="1"/>
  <c r="I200" i="134"/>
  <c r="AH200" i="134" s="1"/>
  <c r="AH199" i="134"/>
  <c r="AF199" i="134"/>
  <c r="AE199" i="134"/>
  <c r="AD199" i="134"/>
  <c r="AB199" i="134"/>
  <c r="AA199" i="134"/>
  <c r="X199" i="134"/>
  <c r="W199" i="134"/>
  <c r="V199" i="134"/>
  <c r="S199" i="134"/>
  <c r="T199" i="134" s="1"/>
  <c r="P199" i="134"/>
  <c r="Q199" i="134" s="1"/>
  <c r="N199" i="134"/>
  <c r="J199" i="134"/>
  <c r="AI199" i="134" s="1"/>
  <c r="I199" i="134"/>
  <c r="D199" i="134"/>
  <c r="AF198" i="134"/>
  <c r="AE198" i="134"/>
  <c r="AD198" i="134"/>
  <c r="AB198" i="134"/>
  <c r="AA198" i="134"/>
  <c r="X198" i="134"/>
  <c r="W198" i="134"/>
  <c r="V198" i="134"/>
  <c r="AL198" i="134" s="1"/>
  <c r="S198" i="134"/>
  <c r="T198" i="134" s="1"/>
  <c r="P198" i="134"/>
  <c r="Q198" i="134" s="1"/>
  <c r="D198" i="134"/>
  <c r="AF197" i="134"/>
  <c r="AE197" i="134"/>
  <c r="AD197" i="134"/>
  <c r="AB197" i="134"/>
  <c r="AA197" i="134"/>
  <c r="X197" i="134"/>
  <c r="W197" i="134"/>
  <c r="V197" i="134"/>
  <c r="S197" i="134"/>
  <c r="T197" i="134" s="1"/>
  <c r="P197" i="134"/>
  <c r="Q197" i="134" s="1"/>
  <c r="N197" i="134"/>
  <c r="J197" i="134"/>
  <c r="AI197" i="134" s="1"/>
  <c r="I197" i="134"/>
  <c r="AH197" i="134" s="1"/>
  <c r="AF196" i="134"/>
  <c r="AE196" i="134"/>
  <c r="AD196" i="134"/>
  <c r="AB196" i="134"/>
  <c r="AA196" i="134"/>
  <c r="X196" i="134"/>
  <c r="W196" i="134"/>
  <c r="V196" i="134"/>
  <c r="T196" i="134"/>
  <c r="S196" i="134"/>
  <c r="P196" i="134"/>
  <c r="Q196" i="134" s="1"/>
  <c r="N196" i="134"/>
  <c r="J196" i="134"/>
  <c r="AI196" i="134" s="1"/>
  <c r="I196" i="134"/>
  <c r="AH196" i="134" s="1"/>
  <c r="AF195" i="134"/>
  <c r="AE195" i="134"/>
  <c r="AD195" i="134"/>
  <c r="AB195" i="134"/>
  <c r="AA195" i="134"/>
  <c r="X195" i="134"/>
  <c r="W195" i="134"/>
  <c r="V195" i="134"/>
  <c r="S195" i="134"/>
  <c r="T195" i="134" s="1"/>
  <c r="P195" i="134"/>
  <c r="Q195" i="134" s="1"/>
  <c r="N195" i="134"/>
  <c r="J195" i="134"/>
  <c r="AI195" i="134" s="1"/>
  <c r="I195" i="134"/>
  <c r="AH195" i="134" s="1"/>
  <c r="AF194" i="134"/>
  <c r="AE194" i="134"/>
  <c r="AD194" i="134"/>
  <c r="AB194" i="134"/>
  <c r="AA194" i="134"/>
  <c r="X194" i="134"/>
  <c r="W194" i="134"/>
  <c r="V194" i="134"/>
  <c r="S194" i="134"/>
  <c r="T194" i="134" s="1"/>
  <c r="P194" i="134"/>
  <c r="Q194" i="134" s="1"/>
  <c r="D194" i="134"/>
  <c r="N194" i="134" s="1"/>
  <c r="AF193" i="134"/>
  <c r="AE193" i="134"/>
  <c r="AD193" i="134"/>
  <c r="AG193" i="134" s="1"/>
  <c r="AB193" i="134"/>
  <c r="AA193" i="134"/>
  <c r="X193" i="134"/>
  <c r="W193" i="134"/>
  <c r="V193" i="134"/>
  <c r="AL193" i="134" s="1"/>
  <c r="S193" i="134"/>
  <c r="T193" i="134" s="1"/>
  <c r="P193" i="134"/>
  <c r="Q193" i="134" s="1"/>
  <c r="N193" i="134"/>
  <c r="J193" i="134"/>
  <c r="AI193" i="134" s="1"/>
  <c r="I193" i="134"/>
  <c r="AH193" i="134" s="1"/>
  <c r="AF192" i="134"/>
  <c r="AE192" i="134"/>
  <c r="AD192" i="134"/>
  <c r="AB192" i="134"/>
  <c r="AA192" i="134"/>
  <c r="X192" i="134"/>
  <c r="W192" i="134"/>
  <c r="V192" i="134"/>
  <c r="AL192" i="134" s="1"/>
  <c r="S192" i="134"/>
  <c r="T192" i="134" s="1"/>
  <c r="P192" i="134"/>
  <c r="Q192" i="134" s="1"/>
  <c r="N192" i="134"/>
  <c r="J192" i="134"/>
  <c r="AI192" i="134" s="1"/>
  <c r="I192" i="134"/>
  <c r="AH192" i="134" s="1"/>
  <c r="AF191" i="134"/>
  <c r="AE191" i="134"/>
  <c r="AD191" i="134"/>
  <c r="AB191" i="134"/>
  <c r="AA191" i="134"/>
  <c r="X191" i="134"/>
  <c r="W191" i="134"/>
  <c r="V191" i="134"/>
  <c r="AL191" i="134" s="1"/>
  <c r="S191" i="134"/>
  <c r="T191" i="134" s="1"/>
  <c r="Q191" i="134"/>
  <c r="P191" i="134"/>
  <c r="N191" i="134"/>
  <c r="J191" i="134"/>
  <c r="AI191" i="134" s="1"/>
  <c r="I191" i="134"/>
  <c r="AH191" i="134" s="1"/>
  <c r="AF190" i="134"/>
  <c r="AE190" i="134"/>
  <c r="AD190" i="134"/>
  <c r="AG190" i="134" s="1"/>
  <c r="AB190" i="134"/>
  <c r="AA190" i="134"/>
  <c r="X190" i="134"/>
  <c r="W190" i="134"/>
  <c r="AL190" i="134" s="1"/>
  <c r="S190" i="134"/>
  <c r="P190" i="134"/>
  <c r="Q190" i="134" s="1"/>
  <c r="N190" i="134"/>
  <c r="J190" i="134"/>
  <c r="AI190" i="134" s="1"/>
  <c r="I190" i="134"/>
  <c r="AH190" i="134" s="1"/>
  <c r="AF189" i="134"/>
  <c r="AE189" i="134"/>
  <c r="AD189" i="134"/>
  <c r="AG189" i="134" s="1"/>
  <c r="AB189" i="134"/>
  <c r="AA189" i="134"/>
  <c r="X189" i="134"/>
  <c r="W189" i="134"/>
  <c r="V189" i="134"/>
  <c r="P189" i="134"/>
  <c r="D189" i="134"/>
  <c r="N189" i="134" s="1"/>
  <c r="AH188" i="134"/>
  <c r="AF188" i="134"/>
  <c r="AE188" i="134"/>
  <c r="AD188" i="134"/>
  <c r="AB188" i="134"/>
  <c r="AA188" i="134"/>
  <c r="X188" i="134"/>
  <c r="W188" i="134"/>
  <c r="V188" i="134"/>
  <c r="S188" i="134"/>
  <c r="T188" i="134" s="1"/>
  <c r="P188" i="134"/>
  <c r="Q188" i="134" s="1"/>
  <c r="N188" i="134"/>
  <c r="J188" i="134"/>
  <c r="AI188" i="134" s="1"/>
  <c r="I188" i="134"/>
  <c r="AF187" i="134"/>
  <c r="AE187" i="134"/>
  <c r="AD187" i="134"/>
  <c r="AB187" i="134"/>
  <c r="AA187" i="134"/>
  <c r="X187" i="134"/>
  <c r="W187" i="134"/>
  <c r="V187" i="134"/>
  <c r="T187" i="134"/>
  <c r="S187" i="134"/>
  <c r="P187" i="134"/>
  <c r="Q187" i="134" s="1"/>
  <c r="N187" i="134"/>
  <c r="J187" i="134"/>
  <c r="AI187" i="134" s="1"/>
  <c r="I187" i="134"/>
  <c r="AH187" i="134" s="1"/>
  <c r="AF186" i="134"/>
  <c r="AE186" i="134"/>
  <c r="AD186" i="134"/>
  <c r="AB186" i="134"/>
  <c r="AA186" i="134"/>
  <c r="X186" i="134"/>
  <c r="W186" i="134"/>
  <c r="V186" i="134"/>
  <c r="S186" i="134"/>
  <c r="T186" i="134" s="1"/>
  <c r="P186" i="134"/>
  <c r="Q186" i="134" s="1"/>
  <c r="N186" i="134"/>
  <c r="J186" i="134"/>
  <c r="AI186" i="134" s="1"/>
  <c r="I186" i="134"/>
  <c r="AH186" i="134" s="1"/>
  <c r="AF185" i="134"/>
  <c r="AE185" i="134"/>
  <c r="AD185" i="134"/>
  <c r="AB185" i="134"/>
  <c r="AA185" i="134"/>
  <c r="X185" i="134"/>
  <c r="W185" i="134"/>
  <c r="V185" i="134"/>
  <c r="S185" i="134"/>
  <c r="T185" i="134" s="1"/>
  <c r="Q185" i="134"/>
  <c r="P185" i="134"/>
  <c r="N185" i="134"/>
  <c r="J185" i="134"/>
  <c r="AI185" i="134" s="1"/>
  <c r="I185" i="134"/>
  <c r="AH185" i="134" s="1"/>
  <c r="AI184" i="134"/>
  <c r="AH184" i="134"/>
  <c r="AF184" i="134"/>
  <c r="AE184" i="134"/>
  <c r="AD184" i="134"/>
  <c r="AB184" i="134"/>
  <c r="AA184" i="134"/>
  <c r="X184" i="134"/>
  <c r="W184" i="134"/>
  <c r="V184" i="134"/>
  <c r="S184" i="134"/>
  <c r="P184" i="134"/>
  <c r="Q184" i="134" s="1"/>
  <c r="N184" i="134"/>
  <c r="AL183" i="134"/>
  <c r="AF183" i="134"/>
  <c r="AE183" i="134"/>
  <c r="AD183" i="134"/>
  <c r="AB183" i="134"/>
  <c r="AA183" i="134"/>
  <c r="X183" i="134"/>
  <c r="W183" i="134"/>
  <c r="V183" i="134"/>
  <c r="S183" i="134"/>
  <c r="T183" i="134" s="1"/>
  <c r="P183" i="134"/>
  <c r="Q183" i="134" s="1"/>
  <c r="N183" i="134"/>
  <c r="J183" i="134"/>
  <c r="AI183" i="134" s="1"/>
  <c r="I183" i="134"/>
  <c r="AH183" i="134" s="1"/>
  <c r="AF182" i="134"/>
  <c r="AE182" i="134"/>
  <c r="AD182" i="134"/>
  <c r="AB182" i="134"/>
  <c r="AA182" i="134"/>
  <c r="X182" i="134"/>
  <c r="W182" i="134"/>
  <c r="V182" i="134"/>
  <c r="AL182" i="134" s="1"/>
  <c r="N182" i="134"/>
  <c r="J182" i="134"/>
  <c r="AI182" i="134" s="1"/>
  <c r="I182" i="134"/>
  <c r="AH182" i="134" s="1"/>
  <c r="AI181" i="134"/>
  <c r="AF181" i="134"/>
  <c r="AE181" i="134"/>
  <c r="AD181" i="134"/>
  <c r="AG181" i="134" s="1"/>
  <c r="AB181" i="134"/>
  <c r="AA181" i="134"/>
  <c r="X181" i="134"/>
  <c r="W181" i="134"/>
  <c r="V181" i="134"/>
  <c r="AL181" i="134" s="1"/>
  <c r="S181" i="134"/>
  <c r="T181" i="134" s="1"/>
  <c r="P181" i="134"/>
  <c r="Q181" i="134" s="1"/>
  <c r="N181" i="134"/>
  <c r="AQ181" i="134" s="1"/>
  <c r="J181" i="134"/>
  <c r="I181" i="134"/>
  <c r="AH181" i="134" s="1"/>
  <c r="AF180" i="134"/>
  <c r="AE180" i="134"/>
  <c r="AD180" i="134"/>
  <c r="AB180" i="134"/>
  <c r="AA180" i="134"/>
  <c r="X180" i="134"/>
  <c r="W180" i="134"/>
  <c r="V180" i="134"/>
  <c r="S180" i="134"/>
  <c r="T180" i="134" s="1"/>
  <c r="P180" i="134"/>
  <c r="Q180" i="134" s="1"/>
  <c r="N180" i="134"/>
  <c r="J180" i="134"/>
  <c r="AI180" i="134" s="1"/>
  <c r="I180" i="134"/>
  <c r="AH180" i="134" s="1"/>
  <c r="AF179" i="134"/>
  <c r="AG179" i="134" s="1"/>
  <c r="AE179" i="134"/>
  <c r="AD179" i="134"/>
  <c r="AB179" i="134"/>
  <c r="AA179" i="134"/>
  <c r="X179" i="134"/>
  <c r="W179" i="134"/>
  <c r="V179" i="134"/>
  <c r="S179" i="134"/>
  <c r="T179" i="134" s="1"/>
  <c r="P179" i="134"/>
  <c r="Q179" i="134" s="1"/>
  <c r="N179" i="134"/>
  <c r="J179" i="134"/>
  <c r="AI179" i="134" s="1"/>
  <c r="I179" i="134"/>
  <c r="AH179" i="134" s="1"/>
  <c r="AF178" i="134"/>
  <c r="AE178" i="134"/>
  <c r="AD178" i="134"/>
  <c r="AB178" i="134"/>
  <c r="AA178" i="134"/>
  <c r="X178" i="134"/>
  <c r="W178" i="134"/>
  <c r="V178" i="134"/>
  <c r="T178" i="134"/>
  <c r="S178" i="134"/>
  <c r="P178" i="134"/>
  <c r="N178" i="134"/>
  <c r="J178" i="134"/>
  <c r="AI178" i="134" s="1"/>
  <c r="AQ178" i="134" s="1"/>
  <c r="I178" i="134"/>
  <c r="AH178" i="134" s="1"/>
  <c r="AF177" i="134"/>
  <c r="AE177" i="134"/>
  <c r="AD177" i="134"/>
  <c r="AB177" i="134"/>
  <c r="AA177" i="134"/>
  <c r="X177" i="134"/>
  <c r="W177" i="134"/>
  <c r="V177" i="134"/>
  <c r="S177" i="134"/>
  <c r="T177" i="134" s="1"/>
  <c r="P177" i="134"/>
  <c r="Q177" i="134" s="1"/>
  <c r="N177" i="134"/>
  <c r="J177" i="134"/>
  <c r="AI177" i="134" s="1"/>
  <c r="I177" i="134"/>
  <c r="AH177" i="134" s="1"/>
  <c r="AF176" i="134"/>
  <c r="AE176" i="134"/>
  <c r="AD176" i="134"/>
  <c r="AB176" i="134"/>
  <c r="AA176" i="134"/>
  <c r="X176" i="134"/>
  <c r="W176" i="134"/>
  <c r="AL176" i="134" s="1"/>
  <c r="N176" i="134"/>
  <c r="AQ176" i="134" s="1"/>
  <c r="J176" i="134"/>
  <c r="AI176" i="134" s="1"/>
  <c r="I176" i="134"/>
  <c r="AH176" i="134" s="1"/>
  <c r="AF175" i="134"/>
  <c r="AE175" i="134"/>
  <c r="AD175" i="134"/>
  <c r="AB175" i="134"/>
  <c r="AA175" i="134"/>
  <c r="X175" i="134"/>
  <c r="W175" i="134"/>
  <c r="V175" i="134"/>
  <c r="S175" i="134"/>
  <c r="T175" i="134" s="1"/>
  <c r="P175" i="134"/>
  <c r="Q175" i="134" s="1"/>
  <c r="N175" i="134"/>
  <c r="J175" i="134"/>
  <c r="AI175" i="134" s="1"/>
  <c r="I175" i="134"/>
  <c r="AH175" i="134" s="1"/>
  <c r="AF174" i="134"/>
  <c r="AE174" i="134"/>
  <c r="AD174" i="134"/>
  <c r="AB174" i="134"/>
  <c r="AA174" i="134"/>
  <c r="X174" i="134"/>
  <c r="W174" i="134"/>
  <c r="V174" i="134"/>
  <c r="S174" i="134"/>
  <c r="T174" i="134" s="1"/>
  <c r="P174" i="134"/>
  <c r="Q174" i="134" s="1"/>
  <c r="N174" i="134"/>
  <c r="J174" i="134"/>
  <c r="AI174" i="134" s="1"/>
  <c r="I174" i="134"/>
  <c r="AH174" i="134" s="1"/>
  <c r="AI173" i="134"/>
  <c r="AF173" i="134"/>
  <c r="AE173" i="134"/>
  <c r="AD173" i="134"/>
  <c r="AG173" i="134" s="1"/>
  <c r="AB173" i="134"/>
  <c r="AA173" i="134"/>
  <c r="X173" i="134"/>
  <c r="W173" i="134"/>
  <c r="V173" i="134"/>
  <c r="AL173" i="134" s="1"/>
  <c r="S173" i="134"/>
  <c r="T173" i="134" s="1"/>
  <c r="P173" i="134"/>
  <c r="Q173" i="134" s="1"/>
  <c r="N173" i="134"/>
  <c r="AQ173" i="134" s="1"/>
  <c r="J173" i="134"/>
  <c r="I173" i="134"/>
  <c r="AH173" i="134" s="1"/>
  <c r="AF172" i="134"/>
  <c r="AE172" i="134"/>
  <c r="AD172" i="134"/>
  <c r="AG172" i="134" s="1"/>
  <c r="AB172" i="134"/>
  <c r="AA172" i="134"/>
  <c r="X172" i="134"/>
  <c r="W172" i="134"/>
  <c r="V172" i="134"/>
  <c r="T172" i="134"/>
  <c r="P172" i="134"/>
  <c r="Q172" i="134" s="1"/>
  <c r="N172" i="134"/>
  <c r="J172" i="134"/>
  <c r="AI172" i="134" s="1"/>
  <c r="I172" i="134"/>
  <c r="AH172" i="134" s="1"/>
  <c r="AF171" i="134"/>
  <c r="AE171" i="134"/>
  <c r="AD171" i="134"/>
  <c r="AB171" i="134"/>
  <c r="AA171" i="134"/>
  <c r="X171" i="134"/>
  <c r="W171" i="134"/>
  <c r="AL171" i="134" s="1"/>
  <c r="Q171" i="134"/>
  <c r="P171" i="134"/>
  <c r="N171" i="134"/>
  <c r="J171" i="134"/>
  <c r="AI171" i="134" s="1"/>
  <c r="I171" i="134"/>
  <c r="AH171" i="134" s="1"/>
  <c r="AF170" i="134"/>
  <c r="AE170" i="134"/>
  <c r="AD170" i="134"/>
  <c r="AB170" i="134"/>
  <c r="AA170" i="134"/>
  <c r="X170" i="134"/>
  <c r="W170" i="134"/>
  <c r="V170" i="134"/>
  <c r="Q170" i="134"/>
  <c r="N170" i="134"/>
  <c r="J170" i="134"/>
  <c r="AI170" i="134" s="1"/>
  <c r="I170" i="134"/>
  <c r="AH170" i="134" s="1"/>
  <c r="AL169" i="134"/>
  <c r="AI169" i="134"/>
  <c r="AH169" i="134"/>
  <c r="AF169" i="134"/>
  <c r="AE169" i="134"/>
  <c r="AD169" i="134"/>
  <c r="AB169" i="134"/>
  <c r="AA169" i="134"/>
  <c r="X169" i="134"/>
  <c r="W169" i="134"/>
  <c r="V169" i="134"/>
  <c r="S169" i="134"/>
  <c r="T169" i="134" s="1"/>
  <c r="P169" i="134"/>
  <c r="Q169" i="134" s="1"/>
  <c r="N169" i="134"/>
  <c r="J169" i="134"/>
  <c r="I169" i="134"/>
  <c r="AF168" i="134"/>
  <c r="AE168" i="134"/>
  <c r="AD168" i="134"/>
  <c r="AB168" i="134"/>
  <c r="AA168" i="134"/>
  <c r="X168" i="134"/>
  <c r="W168" i="134"/>
  <c r="V168" i="134"/>
  <c r="AL168" i="134" s="1"/>
  <c r="S168" i="134"/>
  <c r="T168" i="134" s="1"/>
  <c r="Q168" i="134"/>
  <c r="P168" i="134"/>
  <c r="N168" i="134"/>
  <c r="J168" i="134"/>
  <c r="AI168" i="134" s="1"/>
  <c r="I168" i="134"/>
  <c r="AH168" i="134" s="1"/>
  <c r="AF167" i="134"/>
  <c r="AE167" i="134"/>
  <c r="AD167" i="134"/>
  <c r="AB167" i="134"/>
  <c r="AA167" i="134"/>
  <c r="X167" i="134"/>
  <c r="W167" i="134"/>
  <c r="AL167" i="134" s="1"/>
  <c r="V167" i="134"/>
  <c r="S167" i="134"/>
  <c r="T167" i="134" s="1"/>
  <c r="P167" i="134"/>
  <c r="Q167" i="134" s="1"/>
  <c r="N167" i="134"/>
  <c r="J167" i="134"/>
  <c r="AI167" i="134" s="1"/>
  <c r="I167" i="134"/>
  <c r="AH167" i="134" s="1"/>
  <c r="AI166" i="134"/>
  <c r="AF166" i="134"/>
  <c r="AE166" i="134"/>
  <c r="AD166" i="134"/>
  <c r="AB166" i="134"/>
  <c r="AA166" i="134"/>
  <c r="X166" i="134"/>
  <c r="W166" i="134"/>
  <c r="V166" i="134"/>
  <c r="AL166" i="134" s="1"/>
  <c r="S166" i="134"/>
  <c r="T166" i="134" s="1"/>
  <c r="P166" i="134"/>
  <c r="Q166" i="134" s="1"/>
  <c r="N166" i="134"/>
  <c r="AQ166" i="134" s="1"/>
  <c r="J166" i="134"/>
  <c r="I166" i="134"/>
  <c r="AH166" i="134" s="1"/>
  <c r="AF165" i="134"/>
  <c r="AE165" i="134"/>
  <c r="AD165" i="134"/>
  <c r="AB165" i="134"/>
  <c r="AA165" i="134"/>
  <c r="X165" i="134"/>
  <c r="W165" i="134"/>
  <c r="V165" i="134"/>
  <c r="S165" i="134"/>
  <c r="T165" i="134" s="1"/>
  <c r="P165" i="134"/>
  <c r="Q165" i="134" s="1"/>
  <c r="N165" i="134"/>
  <c r="J165" i="134"/>
  <c r="AI165" i="134" s="1"/>
  <c r="I165" i="134"/>
  <c r="AH165" i="134" s="1"/>
  <c r="AF164" i="134"/>
  <c r="AE164" i="134"/>
  <c r="AD164" i="134"/>
  <c r="AB164" i="134"/>
  <c r="AA164" i="134"/>
  <c r="X164" i="134"/>
  <c r="W164" i="134"/>
  <c r="V164" i="134"/>
  <c r="T164" i="134"/>
  <c r="P164" i="134"/>
  <c r="Q164" i="134" s="1"/>
  <c r="N164" i="134"/>
  <c r="J164" i="134"/>
  <c r="AI164" i="134" s="1"/>
  <c r="I164" i="134"/>
  <c r="AH164" i="134" s="1"/>
  <c r="AF163" i="134"/>
  <c r="AE163" i="134"/>
  <c r="AD163" i="134"/>
  <c r="AB163" i="134"/>
  <c r="AA163" i="134"/>
  <c r="X163" i="134"/>
  <c r="W163" i="134"/>
  <c r="V163" i="134"/>
  <c r="AL163" i="134" s="1"/>
  <c r="S163" i="134"/>
  <c r="P163" i="134"/>
  <c r="Q163" i="134" s="1"/>
  <c r="J163" i="134"/>
  <c r="I163" i="134"/>
  <c r="AF162" i="134"/>
  <c r="AE162" i="134"/>
  <c r="AD162" i="134"/>
  <c r="AB162" i="134"/>
  <c r="AA162" i="134"/>
  <c r="X162" i="134"/>
  <c r="W162" i="134"/>
  <c r="V162" i="134"/>
  <c r="S162" i="134"/>
  <c r="P162" i="134"/>
  <c r="Q162" i="134" s="1"/>
  <c r="N162" i="134"/>
  <c r="J162" i="134"/>
  <c r="AI162" i="134" s="1"/>
  <c r="I162" i="134"/>
  <c r="AH162" i="134" s="1"/>
  <c r="AP161" i="134"/>
  <c r="AO161" i="134"/>
  <c r="AN161" i="134"/>
  <c r="AM161" i="134"/>
  <c r="AK161" i="134"/>
  <c r="AJ161" i="134"/>
  <c r="AC161" i="134"/>
  <c r="Z161" i="134"/>
  <c r="Y161" i="134"/>
  <c r="U161" i="134"/>
  <c r="R161" i="134"/>
  <c r="O161" i="134"/>
  <c r="M161" i="134"/>
  <c r="L161" i="134"/>
  <c r="K161" i="134"/>
  <c r="H161" i="134"/>
  <c r="G161" i="134"/>
  <c r="F161" i="134"/>
  <c r="E161" i="134"/>
  <c r="AF160" i="134"/>
  <c r="AE160" i="134"/>
  <c r="AD160" i="134"/>
  <c r="AG160" i="134" s="1"/>
  <c r="AB160" i="134"/>
  <c r="AA160" i="134"/>
  <c r="X160" i="134"/>
  <c r="W160" i="134"/>
  <c r="V160" i="134"/>
  <c r="N160" i="134"/>
  <c r="J160" i="134"/>
  <c r="AI160" i="134" s="1"/>
  <c r="I160" i="134"/>
  <c r="AH160" i="134" s="1"/>
  <c r="AF159" i="134"/>
  <c r="AE159" i="134"/>
  <c r="AD159" i="134"/>
  <c r="AG159" i="134" s="1"/>
  <c r="AB159" i="134"/>
  <c r="AA159" i="134"/>
  <c r="X159" i="134"/>
  <c r="W159" i="134"/>
  <c r="V159" i="134"/>
  <c r="AL159" i="134" s="1"/>
  <c r="S159" i="134"/>
  <c r="T159" i="134" s="1"/>
  <c r="P159" i="134"/>
  <c r="Q159" i="134" s="1"/>
  <c r="N159" i="134"/>
  <c r="J159" i="134"/>
  <c r="AI159" i="134" s="1"/>
  <c r="I159" i="134"/>
  <c r="AH159" i="134" s="1"/>
  <c r="AF158" i="134"/>
  <c r="AE158" i="134"/>
  <c r="AD158" i="134"/>
  <c r="AB158" i="134"/>
  <c r="AA158" i="134"/>
  <c r="X158" i="134"/>
  <c r="W158" i="134"/>
  <c r="V158" i="134"/>
  <c r="S158" i="134"/>
  <c r="T158" i="134" s="1"/>
  <c r="P158" i="134"/>
  <c r="Q158" i="134" s="1"/>
  <c r="N158" i="134"/>
  <c r="J158" i="134"/>
  <c r="AI158" i="134" s="1"/>
  <c r="I158" i="134"/>
  <c r="AH158" i="134" s="1"/>
  <c r="AF157" i="134"/>
  <c r="AE157" i="134"/>
  <c r="AD157" i="134"/>
  <c r="AB157" i="134"/>
  <c r="AA157" i="134"/>
  <c r="X157" i="134"/>
  <c r="W157" i="134"/>
  <c r="V157" i="134"/>
  <c r="S157" i="134"/>
  <c r="T157" i="134" s="1"/>
  <c r="P157" i="134"/>
  <c r="Q157" i="134" s="1"/>
  <c r="N157" i="134"/>
  <c r="J157" i="134"/>
  <c r="AI157" i="134" s="1"/>
  <c r="I157" i="134"/>
  <c r="AH157" i="134" s="1"/>
  <c r="AF156" i="134"/>
  <c r="AE156" i="134"/>
  <c r="AD156" i="134"/>
  <c r="AB156" i="134"/>
  <c r="AA156" i="134"/>
  <c r="X156" i="134"/>
  <c r="W156" i="134"/>
  <c r="V156" i="134"/>
  <c r="S156" i="134"/>
  <c r="T156" i="134" s="1"/>
  <c r="P156" i="134"/>
  <c r="Q156" i="134" s="1"/>
  <c r="N156" i="134"/>
  <c r="J156" i="134"/>
  <c r="AI156" i="134" s="1"/>
  <c r="I156" i="134"/>
  <c r="AH156" i="134" s="1"/>
  <c r="AF155" i="134"/>
  <c r="AE155" i="134"/>
  <c r="AD155" i="134"/>
  <c r="AB155" i="134"/>
  <c r="AA155" i="134"/>
  <c r="X155" i="134"/>
  <c r="W155" i="134"/>
  <c r="V155" i="134"/>
  <c r="AL155" i="134" s="1"/>
  <c r="S155" i="134"/>
  <c r="T155" i="134" s="1"/>
  <c r="P155" i="134"/>
  <c r="Q155" i="134" s="1"/>
  <c r="N155" i="134"/>
  <c r="J155" i="134"/>
  <c r="AI155" i="134" s="1"/>
  <c r="I155" i="134"/>
  <c r="AH155" i="134" s="1"/>
  <c r="AF154" i="134"/>
  <c r="AE154" i="134"/>
  <c r="AD154" i="134"/>
  <c r="AB154" i="134"/>
  <c r="AA154" i="134"/>
  <c r="X154" i="134"/>
  <c r="W154" i="134"/>
  <c r="V154" i="134"/>
  <c r="S154" i="134"/>
  <c r="T154" i="134" s="1"/>
  <c r="P154" i="134"/>
  <c r="Q154" i="134" s="1"/>
  <c r="N154" i="134"/>
  <c r="J154" i="134"/>
  <c r="AI154" i="134" s="1"/>
  <c r="I154" i="134"/>
  <c r="AH154" i="134" s="1"/>
  <c r="AF153" i="134"/>
  <c r="AE153" i="134"/>
  <c r="AD153" i="134"/>
  <c r="AB153" i="134"/>
  <c r="AA153" i="134"/>
  <c r="X153" i="134"/>
  <c r="W153" i="134"/>
  <c r="V153" i="134"/>
  <c r="AL153" i="134" s="1"/>
  <c r="S153" i="134"/>
  <c r="T153" i="134" s="1"/>
  <c r="P153" i="134"/>
  <c r="Q153" i="134" s="1"/>
  <c r="N153" i="134"/>
  <c r="J153" i="134"/>
  <c r="AI153" i="134" s="1"/>
  <c r="I153" i="134"/>
  <c r="AH153" i="134" s="1"/>
  <c r="AF152" i="134"/>
  <c r="AE152" i="134"/>
  <c r="AD152" i="134"/>
  <c r="AB152" i="134"/>
  <c r="AA152" i="134"/>
  <c r="X152" i="134"/>
  <c r="W152" i="134"/>
  <c r="V152" i="134"/>
  <c r="AL152" i="134" s="1"/>
  <c r="S152" i="134"/>
  <c r="T152" i="134" s="1"/>
  <c r="P152" i="134"/>
  <c r="Q152" i="134" s="1"/>
  <c r="N152" i="134"/>
  <c r="J152" i="134"/>
  <c r="AI152" i="134" s="1"/>
  <c r="I152" i="134"/>
  <c r="AH152" i="134" s="1"/>
  <c r="AF151" i="134"/>
  <c r="AE151" i="134"/>
  <c r="AD151" i="134"/>
  <c r="AB151" i="134"/>
  <c r="AA151" i="134"/>
  <c r="X151" i="134"/>
  <c r="W151" i="134"/>
  <c r="AL151" i="134" s="1"/>
  <c r="P151" i="134"/>
  <c r="Q151" i="134" s="1"/>
  <c r="N151" i="134"/>
  <c r="J151" i="134"/>
  <c r="AI151" i="134" s="1"/>
  <c r="I151" i="134"/>
  <c r="AH151" i="134" s="1"/>
  <c r="AF150" i="134"/>
  <c r="AE150" i="134"/>
  <c r="AD150" i="134"/>
  <c r="AB150" i="134"/>
  <c r="AA150" i="134"/>
  <c r="X150" i="134"/>
  <c r="W150" i="134"/>
  <c r="V150" i="134"/>
  <c r="P150" i="134"/>
  <c r="N150" i="134"/>
  <c r="J150" i="134"/>
  <c r="AI150" i="134" s="1"/>
  <c r="I150" i="134"/>
  <c r="AH150" i="134" s="1"/>
  <c r="AF149" i="134"/>
  <c r="AE149" i="134"/>
  <c r="AD149" i="134"/>
  <c r="AB149" i="134"/>
  <c r="AA149" i="134"/>
  <c r="X149" i="134"/>
  <c r="W149" i="134"/>
  <c r="V149" i="134"/>
  <c r="S149" i="134"/>
  <c r="T149" i="134" s="1"/>
  <c r="P149" i="134"/>
  <c r="Q149" i="134" s="1"/>
  <c r="N149" i="134"/>
  <c r="J149" i="134"/>
  <c r="AI149" i="134" s="1"/>
  <c r="I149" i="134"/>
  <c r="AH149" i="134" s="1"/>
  <c r="AF148" i="134"/>
  <c r="AE148" i="134"/>
  <c r="AD148" i="134"/>
  <c r="AB148" i="134"/>
  <c r="AA148" i="134"/>
  <c r="X148" i="134"/>
  <c r="W148" i="134"/>
  <c r="V148" i="134"/>
  <c r="S148" i="134"/>
  <c r="T148" i="134" s="1"/>
  <c r="P148" i="134"/>
  <c r="Q148" i="134" s="1"/>
  <c r="N148" i="134"/>
  <c r="J148" i="134"/>
  <c r="AI148" i="134" s="1"/>
  <c r="I148" i="134"/>
  <c r="AH148" i="134" s="1"/>
  <c r="AF147" i="134"/>
  <c r="AE147" i="134"/>
  <c r="AD147" i="134"/>
  <c r="AB147" i="134"/>
  <c r="AA147" i="134"/>
  <c r="X147" i="134"/>
  <c r="W147" i="134"/>
  <c r="V147" i="134"/>
  <c r="S147" i="134"/>
  <c r="T147" i="134" s="1"/>
  <c r="P147" i="134"/>
  <c r="Q147" i="134" s="1"/>
  <c r="N147" i="134"/>
  <c r="J147" i="134"/>
  <c r="AI147" i="134" s="1"/>
  <c r="I147" i="134"/>
  <c r="AH147" i="134" s="1"/>
  <c r="AF146" i="134"/>
  <c r="AE146" i="134"/>
  <c r="AD146" i="134"/>
  <c r="AB146" i="134"/>
  <c r="AA146" i="134"/>
  <c r="X146" i="134"/>
  <c r="W146" i="134"/>
  <c r="V146" i="134"/>
  <c r="S146" i="134"/>
  <c r="T146" i="134" s="1"/>
  <c r="P146" i="134"/>
  <c r="Q146" i="134" s="1"/>
  <c r="N146" i="134"/>
  <c r="AQ146" i="134" s="1"/>
  <c r="J146" i="134"/>
  <c r="AI146" i="134" s="1"/>
  <c r="I146" i="134"/>
  <c r="AH146" i="134" s="1"/>
  <c r="AF145" i="134"/>
  <c r="AE145" i="134"/>
  <c r="AD145" i="134"/>
  <c r="AB145" i="134"/>
  <c r="AA145" i="134"/>
  <c r="X145" i="134"/>
  <c r="W145" i="134"/>
  <c r="V145" i="134"/>
  <c r="AL145" i="134" s="1"/>
  <c r="T145" i="134"/>
  <c r="S145" i="134"/>
  <c r="P145" i="134"/>
  <c r="Q145" i="134" s="1"/>
  <c r="N145" i="134"/>
  <c r="J145" i="134"/>
  <c r="AI145" i="134" s="1"/>
  <c r="I145" i="134"/>
  <c r="AH145" i="134" s="1"/>
  <c r="AF144" i="134"/>
  <c r="AE144" i="134"/>
  <c r="AD144" i="134"/>
  <c r="AB144" i="134"/>
  <c r="AA144" i="134"/>
  <c r="X144" i="134"/>
  <c r="W144" i="134"/>
  <c r="V144" i="134"/>
  <c r="T144" i="134"/>
  <c r="N144" i="134"/>
  <c r="J144" i="134"/>
  <c r="AI144" i="134" s="1"/>
  <c r="I144" i="134"/>
  <c r="AH144" i="134" s="1"/>
  <c r="AF143" i="134"/>
  <c r="AE143" i="134"/>
  <c r="AD143" i="134"/>
  <c r="AB143" i="134"/>
  <c r="AA143" i="134"/>
  <c r="X143" i="134"/>
  <c r="W143" i="134"/>
  <c r="V143" i="134"/>
  <c r="S143" i="134"/>
  <c r="T143" i="134" s="1"/>
  <c r="P143" i="134"/>
  <c r="Q143" i="134" s="1"/>
  <c r="N143" i="134"/>
  <c r="J143" i="134"/>
  <c r="AI143" i="134" s="1"/>
  <c r="I143" i="134"/>
  <c r="AH143" i="134" s="1"/>
  <c r="AF142" i="134"/>
  <c r="AE142" i="134"/>
  <c r="AD142" i="134"/>
  <c r="AB142" i="134"/>
  <c r="AA142" i="134"/>
  <c r="X142" i="134"/>
  <c r="W142" i="134"/>
  <c r="V142" i="134"/>
  <c r="S142" i="134"/>
  <c r="T142" i="134" s="1"/>
  <c r="P142" i="134"/>
  <c r="Q142" i="134" s="1"/>
  <c r="N142" i="134"/>
  <c r="J142" i="134"/>
  <c r="AI142" i="134" s="1"/>
  <c r="I142" i="134"/>
  <c r="AH142" i="134" s="1"/>
  <c r="AF141" i="134"/>
  <c r="AE141" i="134"/>
  <c r="AD141" i="134"/>
  <c r="AB141" i="134"/>
  <c r="AA141" i="134"/>
  <c r="X141" i="134"/>
  <c r="W141" i="134"/>
  <c r="V141" i="134"/>
  <c r="AL141" i="134" s="1"/>
  <c r="S141" i="134"/>
  <c r="T141" i="134" s="1"/>
  <c r="P141" i="134"/>
  <c r="Q141" i="134" s="1"/>
  <c r="D141" i="134"/>
  <c r="AF140" i="134"/>
  <c r="AE140" i="134"/>
  <c r="AD140" i="134"/>
  <c r="AB140" i="134"/>
  <c r="AA140" i="134"/>
  <c r="X140" i="134"/>
  <c r="W140" i="134"/>
  <c r="V140" i="134"/>
  <c r="AL140" i="134" s="1"/>
  <c r="S140" i="134"/>
  <c r="T140" i="134" s="1"/>
  <c r="P140" i="134"/>
  <c r="Q140" i="134" s="1"/>
  <c r="D140" i="134"/>
  <c r="N140" i="134" s="1"/>
  <c r="AF139" i="134"/>
  <c r="AE139" i="134"/>
  <c r="AD139" i="134"/>
  <c r="AB139" i="134"/>
  <c r="AA139" i="134"/>
  <c r="X139" i="134"/>
  <c r="W139" i="134"/>
  <c r="V139" i="134"/>
  <c r="S139" i="134"/>
  <c r="T139" i="134" s="1"/>
  <c r="P139" i="134"/>
  <c r="Q139" i="134" s="1"/>
  <c r="N139" i="134"/>
  <c r="J139" i="134"/>
  <c r="AI139" i="134" s="1"/>
  <c r="I139" i="134"/>
  <c r="AH139" i="134" s="1"/>
  <c r="AF138" i="134"/>
  <c r="AE138" i="134"/>
  <c r="AD138" i="134"/>
  <c r="AB138" i="134"/>
  <c r="AA138" i="134"/>
  <c r="X138" i="134"/>
  <c r="W138" i="134"/>
  <c r="V138" i="134"/>
  <c r="T138" i="134"/>
  <c r="J138" i="134"/>
  <c r="AI138" i="134" s="1"/>
  <c r="I138" i="134"/>
  <c r="AH138" i="134" s="1"/>
  <c r="D138" i="134"/>
  <c r="N138" i="134" s="1"/>
  <c r="AQ138" i="134" s="1"/>
  <c r="AF137" i="134"/>
  <c r="AE137" i="134"/>
  <c r="AD137" i="134"/>
  <c r="AG137" i="134" s="1"/>
  <c r="AB137" i="134"/>
  <c r="AA137" i="134"/>
  <c r="X137" i="134"/>
  <c r="W137" i="134"/>
  <c r="V137" i="134"/>
  <c r="S137" i="134"/>
  <c r="T137" i="134" s="1"/>
  <c r="P137" i="134"/>
  <c r="Q137" i="134" s="1"/>
  <c r="N137" i="134"/>
  <c r="J137" i="134"/>
  <c r="AI137" i="134" s="1"/>
  <c r="I137" i="134"/>
  <c r="AH137" i="134" s="1"/>
  <c r="AF136" i="134"/>
  <c r="AE136" i="134"/>
  <c r="AG136" i="134" s="1"/>
  <c r="AD136" i="134"/>
  <c r="AB136" i="134"/>
  <c r="AA136" i="134"/>
  <c r="X136" i="134"/>
  <c r="W136" i="134"/>
  <c r="V136" i="134"/>
  <c r="S136" i="134"/>
  <c r="T136" i="134" s="1"/>
  <c r="P136" i="134"/>
  <c r="Q136" i="134" s="1"/>
  <c r="D136" i="134"/>
  <c r="N136" i="134" s="1"/>
  <c r="AF135" i="134"/>
  <c r="AE135" i="134"/>
  <c r="AD135" i="134"/>
  <c r="AB135" i="134"/>
  <c r="AA135" i="134"/>
  <c r="X135" i="134"/>
  <c r="W135" i="134"/>
  <c r="AL135" i="134" s="1"/>
  <c r="P135" i="134"/>
  <c r="Q135" i="134" s="1"/>
  <c r="N135" i="134"/>
  <c r="J135" i="134"/>
  <c r="AI135" i="134" s="1"/>
  <c r="I135" i="134"/>
  <c r="AH135" i="134" s="1"/>
  <c r="AF134" i="134"/>
  <c r="AE134" i="134"/>
  <c r="AD134" i="134"/>
  <c r="AB134" i="134"/>
  <c r="AA134" i="134"/>
  <c r="X134" i="134"/>
  <c r="W134" i="134"/>
  <c r="V134" i="134"/>
  <c r="S134" i="134"/>
  <c r="T134" i="134" s="1"/>
  <c r="P134" i="134"/>
  <c r="Q134" i="134" s="1"/>
  <c r="N134" i="134"/>
  <c r="J134" i="134"/>
  <c r="AI134" i="134" s="1"/>
  <c r="I134" i="134"/>
  <c r="AH134" i="134" s="1"/>
  <c r="AF133" i="134"/>
  <c r="AE133" i="134"/>
  <c r="AD133" i="134"/>
  <c r="AB133" i="134"/>
  <c r="AA133" i="134"/>
  <c r="X133" i="134"/>
  <c r="W133" i="134"/>
  <c r="V133" i="134"/>
  <c r="P133" i="134"/>
  <c r="D133" i="134"/>
  <c r="N133" i="134" s="1"/>
  <c r="AF132" i="134"/>
  <c r="AE132" i="134"/>
  <c r="AD132" i="134"/>
  <c r="AB132" i="134"/>
  <c r="AA132" i="134"/>
  <c r="X132" i="134"/>
  <c r="W132" i="134"/>
  <c r="V132" i="134"/>
  <c r="S132" i="134"/>
  <c r="T132" i="134" s="1"/>
  <c r="P132" i="134"/>
  <c r="Q132" i="134" s="1"/>
  <c r="N132" i="134"/>
  <c r="J132" i="134"/>
  <c r="AI132" i="134" s="1"/>
  <c r="I132" i="134"/>
  <c r="AH132" i="134" s="1"/>
  <c r="AF131" i="134"/>
  <c r="AE131" i="134"/>
  <c r="AD131" i="134"/>
  <c r="AB131" i="134"/>
  <c r="AA131" i="134"/>
  <c r="X131" i="134"/>
  <c r="W131" i="134"/>
  <c r="V131" i="134"/>
  <c r="S131" i="134"/>
  <c r="T131" i="134" s="1"/>
  <c r="P131" i="134"/>
  <c r="Q131" i="134" s="1"/>
  <c r="N131" i="134"/>
  <c r="J131" i="134"/>
  <c r="AI131" i="134" s="1"/>
  <c r="I131" i="134"/>
  <c r="AH131" i="134" s="1"/>
  <c r="AF130" i="134"/>
  <c r="AE130" i="134"/>
  <c r="AD130" i="134"/>
  <c r="AB130" i="134"/>
  <c r="AA130" i="134"/>
  <c r="X130" i="134"/>
  <c r="W130" i="134"/>
  <c r="V130" i="134"/>
  <c r="AL130" i="134" s="1"/>
  <c r="S130" i="134"/>
  <c r="T130" i="134" s="1"/>
  <c r="P130" i="134"/>
  <c r="Q130" i="134" s="1"/>
  <c r="N130" i="134"/>
  <c r="AQ130" i="134" s="1"/>
  <c r="J130" i="134"/>
  <c r="AI130" i="134" s="1"/>
  <c r="I130" i="134"/>
  <c r="AH130" i="134" s="1"/>
  <c r="AF129" i="134"/>
  <c r="AE129" i="134"/>
  <c r="AD129" i="134"/>
  <c r="AB129" i="134"/>
  <c r="AA129" i="134"/>
  <c r="X129" i="134"/>
  <c r="W129" i="134"/>
  <c r="V129" i="134"/>
  <c r="AL129" i="134" s="1"/>
  <c r="S129" i="134"/>
  <c r="T129" i="134" s="1"/>
  <c r="P129" i="134"/>
  <c r="Q129" i="134" s="1"/>
  <c r="N129" i="134"/>
  <c r="J129" i="134"/>
  <c r="AI129" i="134" s="1"/>
  <c r="I129" i="134"/>
  <c r="AH129" i="134" s="1"/>
  <c r="AF128" i="134"/>
  <c r="AE128" i="134"/>
  <c r="AD128" i="134"/>
  <c r="AB128" i="134"/>
  <c r="AA128" i="134"/>
  <c r="X128" i="134"/>
  <c r="W128" i="134"/>
  <c r="V128" i="134"/>
  <c r="T128" i="134"/>
  <c r="N128" i="134"/>
  <c r="J128" i="134"/>
  <c r="AI128" i="134" s="1"/>
  <c r="I128" i="134"/>
  <c r="AH128" i="134" s="1"/>
  <c r="AF127" i="134"/>
  <c r="AE127" i="134"/>
  <c r="AD127" i="134"/>
  <c r="AG127" i="134" s="1"/>
  <c r="AB127" i="134"/>
  <c r="AA127" i="134"/>
  <c r="X127" i="134"/>
  <c r="W127" i="134"/>
  <c r="AL127" i="134" s="1"/>
  <c r="V127" i="134"/>
  <c r="S127" i="134"/>
  <c r="T127" i="134" s="1"/>
  <c r="P127" i="134"/>
  <c r="Q127" i="134" s="1"/>
  <c r="D127" i="134"/>
  <c r="N127" i="134" s="1"/>
  <c r="AF126" i="134"/>
  <c r="AE126" i="134"/>
  <c r="AD126" i="134"/>
  <c r="AG126" i="134" s="1"/>
  <c r="AB126" i="134"/>
  <c r="AA126" i="134"/>
  <c r="X126" i="134"/>
  <c r="W126" i="134"/>
  <c r="V126" i="134"/>
  <c r="S126" i="134"/>
  <c r="T126" i="134" s="1"/>
  <c r="P126" i="134"/>
  <c r="Q126" i="134" s="1"/>
  <c r="N126" i="134"/>
  <c r="J126" i="134"/>
  <c r="AI126" i="134" s="1"/>
  <c r="I126" i="134"/>
  <c r="AH126" i="134" s="1"/>
  <c r="AF125" i="134"/>
  <c r="AE125" i="134"/>
  <c r="AD125" i="134"/>
  <c r="AB125" i="134"/>
  <c r="AA125" i="134"/>
  <c r="X125" i="134"/>
  <c r="W125" i="134"/>
  <c r="V125" i="134"/>
  <c r="AL124" i="134" s="1"/>
  <c r="S125" i="134"/>
  <c r="T125" i="134" s="1"/>
  <c r="Q125" i="134"/>
  <c r="P125" i="134"/>
  <c r="D125" i="134"/>
  <c r="AF124" i="134"/>
  <c r="AE124" i="134"/>
  <c r="AD124" i="134"/>
  <c r="AB124" i="134"/>
  <c r="AA124" i="134"/>
  <c r="X124" i="134"/>
  <c r="W124" i="134"/>
  <c r="P124" i="134"/>
  <c r="Q124" i="134" s="1"/>
  <c r="J124" i="134"/>
  <c r="I124" i="134"/>
  <c r="X123" i="134"/>
  <c r="P123" i="134"/>
  <c r="Q123" i="134" s="1"/>
  <c r="N123" i="134"/>
  <c r="J123" i="134"/>
  <c r="AI124" i="134" s="1"/>
  <c r="AQ124" i="134" s="1"/>
  <c r="I123" i="134"/>
  <c r="AH124" i="134" s="1"/>
  <c r="AL122" i="134"/>
  <c r="AF122" i="134"/>
  <c r="AE122" i="134"/>
  <c r="AD122" i="134"/>
  <c r="AB122" i="134"/>
  <c r="AA122" i="134"/>
  <c r="X122" i="134"/>
  <c r="W122" i="134"/>
  <c r="V122" i="134"/>
  <c r="N122" i="134"/>
  <c r="J122" i="134"/>
  <c r="AI122" i="134" s="1"/>
  <c r="I122" i="134"/>
  <c r="AH122" i="134" s="1"/>
  <c r="AF121" i="134"/>
  <c r="AE121" i="134"/>
  <c r="AD121" i="134"/>
  <c r="AB121" i="134"/>
  <c r="AA121" i="134"/>
  <c r="X121" i="134"/>
  <c r="W121" i="134"/>
  <c r="V121" i="134"/>
  <c r="S121" i="134"/>
  <c r="T121" i="134" s="1"/>
  <c r="P121" i="134"/>
  <c r="Q121" i="134" s="1"/>
  <c r="D121" i="134"/>
  <c r="N121" i="134" s="1"/>
  <c r="AF120" i="134"/>
  <c r="AE120" i="134"/>
  <c r="AD120" i="134"/>
  <c r="AB120" i="134"/>
  <c r="AA120" i="134"/>
  <c r="X120" i="134"/>
  <c r="W120" i="134"/>
  <c r="V120" i="134"/>
  <c r="S120" i="134"/>
  <c r="T120" i="134" s="1"/>
  <c r="P120" i="134"/>
  <c r="Q120" i="134" s="1"/>
  <c r="N120" i="134"/>
  <c r="J120" i="134"/>
  <c r="AI120" i="134" s="1"/>
  <c r="I120" i="134"/>
  <c r="AH120" i="134" s="1"/>
  <c r="AF119" i="134"/>
  <c r="AE119" i="134"/>
  <c r="AD119" i="134"/>
  <c r="AB119" i="134"/>
  <c r="AA119" i="134"/>
  <c r="X119" i="134"/>
  <c r="W119" i="134"/>
  <c r="V119" i="134"/>
  <c r="S119" i="134"/>
  <c r="T119" i="134" s="1"/>
  <c r="P119" i="134"/>
  <c r="J119" i="134"/>
  <c r="AI119" i="134" s="1"/>
  <c r="I119" i="134"/>
  <c r="AH119" i="134" s="1"/>
  <c r="D119" i="134"/>
  <c r="N119" i="134" s="1"/>
  <c r="AF118" i="134"/>
  <c r="AE118" i="134"/>
  <c r="AD118" i="134"/>
  <c r="AB118" i="134"/>
  <c r="AA118" i="134"/>
  <c r="X118" i="134"/>
  <c r="W118" i="134"/>
  <c r="V118" i="134"/>
  <c r="S118" i="134"/>
  <c r="T118" i="134" s="1"/>
  <c r="P118" i="134"/>
  <c r="Q118" i="134" s="1"/>
  <c r="N118" i="134"/>
  <c r="J118" i="134"/>
  <c r="AI118" i="134" s="1"/>
  <c r="I118" i="134"/>
  <c r="AH118" i="134" s="1"/>
  <c r="AF117" i="134"/>
  <c r="AE117" i="134"/>
  <c r="AD117" i="134"/>
  <c r="AB117" i="134"/>
  <c r="AA117" i="134"/>
  <c r="X117" i="134"/>
  <c r="W117" i="134"/>
  <c r="V117" i="134"/>
  <c r="S117" i="134"/>
  <c r="T117" i="134" s="1"/>
  <c r="P117" i="134"/>
  <c r="Q117" i="134" s="1"/>
  <c r="N117" i="134"/>
  <c r="J117" i="134"/>
  <c r="AI117" i="134" s="1"/>
  <c r="I117" i="134"/>
  <c r="AH117" i="134" s="1"/>
  <c r="AF116" i="134"/>
  <c r="AE116" i="134"/>
  <c r="AD116" i="134"/>
  <c r="AB116" i="134"/>
  <c r="AA116" i="134"/>
  <c r="X116" i="134"/>
  <c r="W116" i="134"/>
  <c r="V116" i="134"/>
  <c r="AL116" i="134" s="1"/>
  <c r="S116" i="134"/>
  <c r="T116" i="134" s="1"/>
  <c r="P116" i="134"/>
  <c r="Q116" i="134" s="1"/>
  <c r="N116" i="134"/>
  <c r="AQ116" i="134" s="1"/>
  <c r="J116" i="134"/>
  <c r="AI116" i="134" s="1"/>
  <c r="I116" i="134"/>
  <c r="AH116" i="134" s="1"/>
  <c r="AF115" i="134"/>
  <c r="AE115" i="134"/>
  <c r="AD115" i="134"/>
  <c r="AB115" i="134"/>
  <c r="AA115" i="134"/>
  <c r="X115" i="134"/>
  <c r="W115" i="134"/>
  <c r="V115" i="134"/>
  <c r="AL115" i="134" s="1"/>
  <c r="S115" i="134"/>
  <c r="T115" i="134" s="1"/>
  <c r="P115" i="134"/>
  <c r="Q115" i="134" s="1"/>
  <c r="N115" i="134"/>
  <c r="J115" i="134"/>
  <c r="AI115" i="134" s="1"/>
  <c r="I115" i="134"/>
  <c r="AF114" i="134"/>
  <c r="AE114" i="134"/>
  <c r="AD114" i="134"/>
  <c r="AB114" i="134"/>
  <c r="AA114" i="134"/>
  <c r="X114" i="134"/>
  <c r="W114" i="134"/>
  <c r="V114" i="134"/>
  <c r="S114" i="134"/>
  <c r="T114" i="134" s="1"/>
  <c r="P114" i="134"/>
  <c r="Q114" i="134" s="1"/>
  <c r="N114" i="134"/>
  <c r="J114" i="134"/>
  <c r="AI114" i="134" s="1"/>
  <c r="I114" i="134"/>
  <c r="AH114" i="134" s="1"/>
  <c r="AF113" i="134"/>
  <c r="AE113" i="134"/>
  <c r="AD113" i="134"/>
  <c r="AB113" i="134"/>
  <c r="AA113" i="134"/>
  <c r="X113" i="134"/>
  <c r="W113" i="134"/>
  <c r="AL113" i="134" s="1"/>
  <c r="J113" i="134"/>
  <c r="AI113" i="134" s="1"/>
  <c r="AQ113" i="134" s="1"/>
  <c r="I113" i="134"/>
  <c r="AH113" i="134" s="1"/>
  <c r="AF112" i="134"/>
  <c r="AE112" i="134"/>
  <c r="AD112" i="134"/>
  <c r="AB112" i="134"/>
  <c r="AA112" i="134"/>
  <c r="X112" i="134"/>
  <c r="W112" i="134"/>
  <c r="V112" i="134"/>
  <c r="S112" i="134"/>
  <c r="P112" i="134"/>
  <c r="Q112" i="134" s="1"/>
  <c r="N112" i="134"/>
  <c r="J112" i="134"/>
  <c r="AI112" i="134" s="1"/>
  <c r="I112" i="134"/>
  <c r="AH112" i="134" s="1"/>
  <c r="AF111" i="134"/>
  <c r="AE111" i="134"/>
  <c r="AD111" i="134"/>
  <c r="AB111" i="134"/>
  <c r="AA111" i="134"/>
  <c r="X111" i="134"/>
  <c r="W111" i="134"/>
  <c r="V111" i="134"/>
  <c r="AL111" i="134" s="1"/>
  <c r="P111" i="134"/>
  <c r="N111" i="134"/>
  <c r="J111" i="134"/>
  <c r="AI111" i="134" s="1"/>
  <c r="I111" i="134"/>
  <c r="AH111" i="134" s="1"/>
  <c r="AF110" i="134"/>
  <c r="AE110" i="134"/>
  <c r="AD110" i="134"/>
  <c r="AB110" i="134"/>
  <c r="AA110" i="134"/>
  <c r="X110" i="134"/>
  <c r="W110" i="134"/>
  <c r="V110" i="134"/>
  <c r="AL110" i="134" s="1"/>
  <c r="S110" i="134"/>
  <c r="T110" i="134" s="1"/>
  <c r="P110" i="134"/>
  <c r="Q110" i="134" s="1"/>
  <c r="N110" i="134"/>
  <c r="J110" i="134"/>
  <c r="AI110" i="134" s="1"/>
  <c r="I110" i="134"/>
  <c r="AH110" i="134" s="1"/>
  <c r="AF109" i="134"/>
  <c r="AE109" i="134"/>
  <c r="AD109" i="134"/>
  <c r="AB109" i="134"/>
  <c r="AA109" i="134"/>
  <c r="X109" i="134"/>
  <c r="W109" i="134"/>
  <c r="V109" i="134"/>
  <c r="S109" i="134"/>
  <c r="T109" i="134" s="1"/>
  <c r="P109" i="134"/>
  <c r="Q109" i="134" s="1"/>
  <c r="N109" i="134"/>
  <c r="J109" i="134"/>
  <c r="AI109" i="134" s="1"/>
  <c r="I109" i="134"/>
  <c r="AH109" i="134" s="1"/>
  <c r="AF108" i="134"/>
  <c r="AG108" i="134" s="1"/>
  <c r="AE108" i="134"/>
  <c r="AD108" i="134"/>
  <c r="AB108" i="134"/>
  <c r="AA108" i="134"/>
  <c r="X108" i="134"/>
  <c r="W108" i="134"/>
  <c r="V108" i="134"/>
  <c r="S108" i="134"/>
  <c r="T108" i="134" s="1"/>
  <c r="P108" i="134"/>
  <c r="Q108" i="134" s="1"/>
  <c r="N108" i="134"/>
  <c r="J108" i="134"/>
  <c r="AI108" i="134" s="1"/>
  <c r="I108" i="134"/>
  <c r="AH108" i="134" s="1"/>
  <c r="AF107" i="134"/>
  <c r="AE107" i="134"/>
  <c r="AD107" i="134"/>
  <c r="AB107" i="134"/>
  <c r="AA107" i="134"/>
  <c r="X107" i="134"/>
  <c r="W107" i="134"/>
  <c r="V107" i="134"/>
  <c r="AL107" i="134" s="1"/>
  <c r="S107" i="134"/>
  <c r="T107" i="134" s="1"/>
  <c r="Q107" i="134"/>
  <c r="P107" i="134"/>
  <c r="N107" i="134"/>
  <c r="J107" i="134"/>
  <c r="AI107" i="134" s="1"/>
  <c r="I107" i="134"/>
  <c r="AH107" i="134" s="1"/>
  <c r="AF106" i="134"/>
  <c r="AE106" i="134"/>
  <c r="AD106" i="134"/>
  <c r="AB106" i="134"/>
  <c r="AA106" i="134"/>
  <c r="X106" i="134"/>
  <c r="W106" i="134"/>
  <c r="V106" i="134"/>
  <c r="S106" i="134"/>
  <c r="T106" i="134" s="1"/>
  <c r="P106" i="134"/>
  <c r="Q106" i="134" s="1"/>
  <c r="N106" i="134"/>
  <c r="J106" i="134"/>
  <c r="AI106" i="134" s="1"/>
  <c r="I106" i="134"/>
  <c r="AH106" i="134" s="1"/>
  <c r="AF105" i="134"/>
  <c r="AE105" i="134"/>
  <c r="AD105" i="134"/>
  <c r="AB105" i="134"/>
  <c r="AA105" i="134"/>
  <c r="X105" i="134"/>
  <c r="W105" i="134"/>
  <c r="V105" i="134"/>
  <c r="S105" i="134"/>
  <c r="T105" i="134" s="1"/>
  <c r="P105" i="134"/>
  <c r="Q105" i="134" s="1"/>
  <c r="N105" i="134"/>
  <c r="AQ105" i="134" s="1"/>
  <c r="J105" i="134"/>
  <c r="AI105" i="134" s="1"/>
  <c r="I105" i="134"/>
  <c r="AH105" i="134" s="1"/>
  <c r="AI104" i="134"/>
  <c r="AF104" i="134"/>
  <c r="AE104" i="134"/>
  <c r="AD104" i="134"/>
  <c r="AB104" i="134"/>
  <c r="AA104" i="134"/>
  <c r="X104" i="134"/>
  <c r="W104" i="134"/>
  <c r="V104" i="134"/>
  <c r="T104" i="134"/>
  <c r="S104" i="134"/>
  <c r="P104" i="134"/>
  <c r="Q104" i="134" s="1"/>
  <c r="N104" i="134"/>
  <c r="J104" i="134"/>
  <c r="I104" i="134"/>
  <c r="AH104" i="134" s="1"/>
  <c r="AF103" i="134"/>
  <c r="AE103" i="134"/>
  <c r="AD103" i="134"/>
  <c r="AB103" i="134"/>
  <c r="AA103" i="134"/>
  <c r="X103" i="134"/>
  <c r="W103" i="134"/>
  <c r="AL103" i="134" s="1"/>
  <c r="P103" i="134"/>
  <c r="J103" i="134"/>
  <c r="AI103" i="134" s="1"/>
  <c r="AQ103" i="134" s="1"/>
  <c r="I103" i="134"/>
  <c r="AH103" i="134" s="1"/>
  <c r="AF102" i="134"/>
  <c r="AE102" i="134"/>
  <c r="AD102" i="134"/>
  <c r="AB102" i="134"/>
  <c r="AA102" i="134"/>
  <c r="X102" i="134"/>
  <c r="W102" i="134"/>
  <c r="V102" i="134"/>
  <c r="S102" i="134"/>
  <c r="T102" i="134" s="1"/>
  <c r="P102" i="134"/>
  <c r="Q102" i="134" s="1"/>
  <c r="N102" i="134"/>
  <c r="J102" i="134"/>
  <c r="AI102" i="134" s="1"/>
  <c r="I102" i="134"/>
  <c r="AH102" i="134" s="1"/>
  <c r="AP101" i="134"/>
  <c r="AO101" i="134"/>
  <c r="AN101" i="134"/>
  <c r="AM101" i="134"/>
  <c r="AK101" i="134"/>
  <c r="AJ101" i="134"/>
  <c r="AC101" i="134"/>
  <c r="Z101" i="134"/>
  <c r="Y101" i="134"/>
  <c r="U101" i="134"/>
  <c r="R101" i="134"/>
  <c r="O101" i="134"/>
  <c r="M101" i="134"/>
  <c r="L101" i="134"/>
  <c r="K101" i="134"/>
  <c r="H101" i="134"/>
  <c r="G101" i="134"/>
  <c r="F101" i="134"/>
  <c r="E101" i="134"/>
  <c r="AF100" i="134"/>
  <c r="AE100" i="134"/>
  <c r="AD100" i="134"/>
  <c r="AB100" i="134"/>
  <c r="AA100" i="134"/>
  <c r="X100" i="134"/>
  <c r="W100" i="134"/>
  <c r="V100" i="134"/>
  <c r="P100" i="134"/>
  <c r="N100" i="134"/>
  <c r="AQ100" i="134" s="1"/>
  <c r="J100" i="134"/>
  <c r="AI100" i="134" s="1"/>
  <c r="I100" i="134"/>
  <c r="AH100" i="134" s="1"/>
  <c r="AF99" i="134"/>
  <c r="AE99" i="134"/>
  <c r="AD99" i="134"/>
  <c r="AB99" i="134"/>
  <c r="AA99" i="134"/>
  <c r="X99" i="134"/>
  <c r="W99" i="134"/>
  <c r="V99" i="134"/>
  <c r="S99" i="134"/>
  <c r="T99" i="134" s="1"/>
  <c r="P99" i="134"/>
  <c r="Q99" i="134" s="1"/>
  <c r="N99" i="134"/>
  <c r="J99" i="134"/>
  <c r="AI99" i="134" s="1"/>
  <c r="I99" i="134"/>
  <c r="AH99" i="134" s="1"/>
  <c r="AF98" i="134"/>
  <c r="AE98" i="134"/>
  <c r="AD98" i="134"/>
  <c r="AB98" i="134"/>
  <c r="AA98" i="134"/>
  <c r="X98" i="134"/>
  <c r="W98" i="134"/>
  <c r="V98" i="134"/>
  <c r="S98" i="134"/>
  <c r="T98" i="134" s="1"/>
  <c r="P98" i="134"/>
  <c r="Q98" i="134" s="1"/>
  <c r="N98" i="134"/>
  <c r="J98" i="134"/>
  <c r="AI98" i="134" s="1"/>
  <c r="I98" i="134"/>
  <c r="AH98" i="134" s="1"/>
  <c r="AF97" i="134"/>
  <c r="AE97" i="134"/>
  <c r="AD97" i="134"/>
  <c r="AB97" i="134"/>
  <c r="AA97" i="134"/>
  <c r="X97" i="134"/>
  <c r="W97" i="134"/>
  <c r="V97" i="134"/>
  <c r="S97" i="134"/>
  <c r="T97" i="134" s="1"/>
  <c r="Q97" i="134"/>
  <c r="P97" i="134"/>
  <c r="N97" i="134"/>
  <c r="J97" i="134"/>
  <c r="AI97" i="134" s="1"/>
  <c r="I97" i="134"/>
  <c r="AH97" i="134" s="1"/>
  <c r="AF96" i="134"/>
  <c r="AE96" i="134"/>
  <c r="AD96" i="134"/>
  <c r="AB96" i="134"/>
  <c r="AA96" i="134"/>
  <c r="X96" i="134"/>
  <c r="W96" i="134"/>
  <c r="V96" i="134"/>
  <c r="S96" i="134"/>
  <c r="T96" i="134" s="1"/>
  <c r="P96" i="134"/>
  <c r="Q96" i="134" s="1"/>
  <c r="N96" i="134"/>
  <c r="J96" i="134"/>
  <c r="AI96" i="134" s="1"/>
  <c r="I96" i="134"/>
  <c r="AH96" i="134" s="1"/>
  <c r="AF95" i="134"/>
  <c r="AE95" i="134"/>
  <c r="AD95" i="134"/>
  <c r="AB95" i="134"/>
  <c r="AA95" i="134"/>
  <c r="X95" i="134"/>
  <c r="W95" i="134"/>
  <c r="V95" i="134"/>
  <c r="AL95" i="134" s="1"/>
  <c r="S95" i="134"/>
  <c r="T95" i="134" s="1"/>
  <c r="Q95" i="134"/>
  <c r="P95" i="134"/>
  <c r="N95" i="134"/>
  <c r="J95" i="134"/>
  <c r="AI95" i="134" s="1"/>
  <c r="I95" i="134"/>
  <c r="AH95" i="134" s="1"/>
  <c r="AF94" i="134"/>
  <c r="AE94" i="134"/>
  <c r="AD94" i="134"/>
  <c r="AB94" i="134"/>
  <c r="AA94" i="134"/>
  <c r="X94" i="134"/>
  <c r="W94" i="134"/>
  <c r="V94" i="134"/>
  <c r="AL94" i="134" s="1"/>
  <c r="S94" i="134"/>
  <c r="T94" i="134" s="1"/>
  <c r="P94" i="134"/>
  <c r="Q94" i="134" s="1"/>
  <c r="J94" i="134"/>
  <c r="AI94" i="134" s="1"/>
  <c r="D94" i="134"/>
  <c r="I94" i="134" s="1"/>
  <c r="AH94" i="134" s="1"/>
  <c r="AF93" i="134"/>
  <c r="AE93" i="134"/>
  <c r="AD93" i="134"/>
  <c r="AB93" i="134"/>
  <c r="AA93" i="134"/>
  <c r="X93" i="134"/>
  <c r="W93" i="134"/>
  <c r="V93" i="134"/>
  <c r="S93" i="134"/>
  <c r="T93" i="134" s="1"/>
  <c r="P93" i="134"/>
  <c r="Q93" i="134" s="1"/>
  <c r="N93" i="134"/>
  <c r="J93" i="134"/>
  <c r="AI93" i="134" s="1"/>
  <c r="I93" i="134"/>
  <c r="AH93" i="134" s="1"/>
  <c r="AF92" i="134"/>
  <c r="AE92" i="134"/>
  <c r="AD92" i="134"/>
  <c r="AG92" i="134" s="1"/>
  <c r="AB92" i="134"/>
  <c r="AA92" i="134"/>
  <c r="X92" i="134"/>
  <c r="W92" i="134"/>
  <c r="V92" i="134"/>
  <c r="AL92" i="134" s="1"/>
  <c r="T92" i="134"/>
  <c r="S92" i="134"/>
  <c r="P92" i="134"/>
  <c r="Q92" i="134" s="1"/>
  <c r="D92" i="134"/>
  <c r="N92" i="134" s="1"/>
  <c r="AF91" i="134"/>
  <c r="AE91" i="134"/>
  <c r="AD91" i="134"/>
  <c r="AB91" i="134"/>
  <c r="AA91" i="134"/>
  <c r="X91" i="134"/>
  <c r="W91" i="134"/>
  <c r="V91" i="134"/>
  <c r="S91" i="134"/>
  <c r="T91" i="134" s="1"/>
  <c r="P91" i="134"/>
  <c r="Q91" i="134" s="1"/>
  <c r="N91" i="134"/>
  <c r="J91" i="134"/>
  <c r="AI91" i="134" s="1"/>
  <c r="I91" i="134"/>
  <c r="AH91" i="134" s="1"/>
  <c r="AF90" i="134"/>
  <c r="AE90" i="134"/>
  <c r="AD90" i="134"/>
  <c r="AB90" i="134"/>
  <c r="AA90" i="134"/>
  <c r="X90" i="134"/>
  <c r="W90" i="134"/>
  <c r="V90" i="134"/>
  <c r="S90" i="134"/>
  <c r="T90" i="134" s="1"/>
  <c r="P90" i="134"/>
  <c r="Q90" i="134" s="1"/>
  <c r="N90" i="134"/>
  <c r="J90" i="134"/>
  <c r="AI90" i="134" s="1"/>
  <c r="I90" i="134"/>
  <c r="AH90" i="134" s="1"/>
  <c r="AF89" i="134"/>
  <c r="AE89" i="134"/>
  <c r="AD89" i="134"/>
  <c r="AB89" i="134"/>
  <c r="AA89" i="134"/>
  <c r="X89" i="134"/>
  <c r="W89" i="134"/>
  <c r="V89" i="134"/>
  <c r="S89" i="134"/>
  <c r="T89" i="134" s="1"/>
  <c r="P89" i="134"/>
  <c r="Q89" i="134" s="1"/>
  <c r="N89" i="134"/>
  <c r="J89" i="134"/>
  <c r="AI89" i="134" s="1"/>
  <c r="I89" i="134"/>
  <c r="AH89" i="134" s="1"/>
  <c r="AF88" i="134"/>
  <c r="AE88" i="134"/>
  <c r="AD88" i="134"/>
  <c r="AB88" i="134"/>
  <c r="AA88" i="134"/>
  <c r="X88" i="134"/>
  <c r="W88" i="134"/>
  <c r="V88" i="134"/>
  <c r="S88" i="134"/>
  <c r="T88" i="134" s="1"/>
  <c r="P88" i="134"/>
  <c r="Q88" i="134" s="1"/>
  <c r="J88" i="134"/>
  <c r="AI88" i="134" s="1"/>
  <c r="I88" i="134"/>
  <c r="AH88" i="134" s="1"/>
  <c r="D88" i="134"/>
  <c r="N88" i="134" s="1"/>
  <c r="AF87" i="134"/>
  <c r="AE87" i="134"/>
  <c r="AD87" i="134"/>
  <c r="AG87" i="134" s="1"/>
  <c r="AB87" i="134"/>
  <c r="AA87" i="134"/>
  <c r="X87" i="134"/>
  <c r="W87" i="134"/>
  <c r="AL87" i="134" s="1"/>
  <c r="Q87" i="134"/>
  <c r="J87" i="134"/>
  <c r="AI87" i="134" s="1"/>
  <c r="AQ87" i="134" s="1"/>
  <c r="I87" i="134"/>
  <c r="AH87" i="134" s="1"/>
  <c r="AL86" i="134"/>
  <c r="AF86" i="134"/>
  <c r="AE86" i="134"/>
  <c r="AD86" i="134"/>
  <c r="AB86" i="134"/>
  <c r="AA86" i="134"/>
  <c r="X86" i="134"/>
  <c r="W86" i="134"/>
  <c r="V86" i="134"/>
  <c r="P86" i="134"/>
  <c r="N86" i="134"/>
  <c r="J86" i="134"/>
  <c r="AI86" i="134" s="1"/>
  <c r="I86" i="134"/>
  <c r="AH86" i="134" s="1"/>
  <c r="AF85" i="134"/>
  <c r="AE85" i="134"/>
  <c r="AD85" i="134"/>
  <c r="AG85" i="134" s="1"/>
  <c r="AB85" i="134"/>
  <c r="AA85" i="134"/>
  <c r="X85" i="134"/>
  <c r="W85" i="134"/>
  <c r="V85" i="134"/>
  <c r="AL85" i="134" s="1"/>
  <c r="S85" i="134"/>
  <c r="T85" i="134" s="1"/>
  <c r="P85" i="134"/>
  <c r="Q85" i="134" s="1"/>
  <c r="N85" i="134"/>
  <c r="J85" i="134"/>
  <c r="AI85" i="134" s="1"/>
  <c r="AQ85" i="134" s="1"/>
  <c r="I85" i="134"/>
  <c r="AH85" i="134" s="1"/>
  <c r="AF84" i="134"/>
  <c r="AE84" i="134"/>
  <c r="AD84" i="134"/>
  <c r="AB84" i="134"/>
  <c r="AA84" i="134"/>
  <c r="X84" i="134"/>
  <c r="W84" i="134"/>
  <c r="V84" i="134"/>
  <c r="S84" i="134"/>
  <c r="T84" i="134" s="1"/>
  <c r="P84" i="134"/>
  <c r="Q84" i="134" s="1"/>
  <c r="N84" i="134"/>
  <c r="J84" i="134"/>
  <c r="AI84" i="134" s="1"/>
  <c r="I84" i="134"/>
  <c r="AH84" i="134" s="1"/>
  <c r="AF83" i="134"/>
  <c r="AE83" i="134"/>
  <c r="AD83" i="134"/>
  <c r="AB83" i="134"/>
  <c r="AA83" i="134"/>
  <c r="X83" i="134"/>
  <c r="W83" i="134"/>
  <c r="V83" i="134"/>
  <c r="S83" i="134"/>
  <c r="T83" i="134" s="1"/>
  <c r="P83" i="134"/>
  <c r="Q83" i="134" s="1"/>
  <c r="N83" i="134"/>
  <c r="J83" i="134"/>
  <c r="AI83" i="134" s="1"/>
  <c r="AQ83" i="134" s="1"/>
  <c r="I83" i="134"/>
  <c r="AH83" i="134" s="1"/>
  <c r="AF82" i="134"/>
  <c r="AG82" i="134" s="1"/>
  <c r="AE82" i="134"/>
  <c r="AD82" i="134"/>
  <c r="AB82" i="134"/>
  <c r="AA82" i="134"/>
  <c r="X82" i="134"/>
  <c r="W82" i="134"/>
  <c r="V82" i="134"/>
  <c r="S82" i="134"/>
  <c r="T82" i="134" s="1"/>
  <c r="P82" i="134"/>
  <c r="Q82" i="134" s="1"/>
  <c r="N82" i="134"/>
  <c r="J82" i="134"/>
  <c r="AI82" i="134" s="1"/>
  <c r="I82" i="134"/>
  <c r="AH82" i="134" s="1"/>
  <c r="AF81" i="134"/>
  <c r="AE81" i="134"/>
  <c r="AD81" i="134"/>
  <c r="AB81" i="134"/>
  <c r="AA81" i="134"/>
  <c r="X81" i="134"/>
  <c r="W81" i="134"/>
  <c r="V81" i="134"/>
  <c r="S81" i="134"/>
  <c r="T81" i="134" s="1"/>
  <c r="P81" i="134"/>
  <c r="Q81" i="134" s="1"/>
  <c r="N81" i="134"/>
  <c r="J81" i="134"/>
  <c r="AI81" i="134" s="1"/>
  <c r="I81" i="134"/>
  <c r="AH81" i="134" s="1"/>
  <c r="AF80" i="134"/>
  <c r="AE80" i="134"/>
  <c r="AD80" i="134"/>
  <c r="AB80" i="134"/>
  <c r="AA80" i="134"/>
  <c r="X80" i="134"/>
  <c r="W80" i="134"/>
  <c r="V80" i="134"/>
  <c r="S80" i="134"/>
  <c r="T80" i="134" s="1"/>
  <c r="P80" i="134"/>
  <c r="Q80" i="134" s="1"/>
  <c r="N80" i="134"/>
  <c r="J80" i="134"/>
  <c r="AI80" i="134" s="1"/>
  <c r="I80" i="134"/>
  <c r="AH80" i="134" s="1"/>
  <c r="AF79" i="134"/>
  <c r="AE79" i="134"/>
  <c r="AG79" i="134" s="1"/>
  <c r="AD79" i="134"/>
  <c r="AB79" i="134"/>
  <c r="AA79" i="134"/>
  <c r="X79" i="134"/>
  <c r="W79" i="134"/>
  <c r="AL79" i="134" s="1"/>
  <c r="V79" i="134"/>
  <c r="S79" i="134"/>
  <c r="T79" i="134" s="1"/>
  <c r="P79" i="134"/>
  <c r="Q79" i="134" s="1"/>
  <c r="N79" i="134"/>
  <c r="J79" i="134"/>
  <c r="AI79" i="134" s="1"/>
  <c r="AQ79" i="134" s="1"/>
  <c r="I79" i="134"/>
  <c r="AH79" i="134" s="1"/>
  <c r="AF78" i="134"/>
  <c r="AE78" i="134"/>
  <c r="AD78" i="134"/>
  <c r="AB78" i="134"/>
  <c r="AA78" i="134"/>
  <c r="X78" i="134"/>
  <c r="W78" i="134"/>
  <c r="V78" i="134"/>
  <c r="T78" i="134"/>
  <c r="S78" i="134"/>
  <c r="P78" i="134"/>
  <c r="Q78" i="134" s="1"/>
  <c r="N78" i="134"/>
  <c r="J78" i="134"/>
  <c r="I78" i="134"/>
  <c r="AH78" i="134" s="1"/>
  <c r="AF77" i="134"/>
  <c r="AE77" i="134"/>
  <c r="AD77" i="134"/>
  <c r="AB77" i="134"/>
  <c r="AA77" i="134"/>
  <c r="X77" i="134"/>
  <c r="W77" i="134"/>
  <c r="AL77" i="134" s="1"/>
  <c r="P77" i="134"/>
  <c r="N77" i="134"/>
  <c r="J77" i="134"/>
  <c r="AI77" i="134" s="1"/>
  <c r="I77" i="134"/>
  <c r="AH77" i="134" s="1"/>
  <c r="AF76" i="134"/>
  <c r="AE76" i="134"/>
  <c r="AD76" i="134"/>
  <c r="AB76" i="134"/>
  <c r="AA76" i="134"/>
  <c r="X76" i="134"/>
  <c r="W76" i="134"/>
  <c r="V76" i="134"/>
  <c r="P76" i="134"/>
  <c r="N76" i="134"/>
  <c r="J76" i="134"/>
  <c r="AI76" i="134" s="1"/>
  <c r="AQ76" i="134" s="1"/>
  <c r="I76" i="134"/>
  <c r="AH76" i="134" s="1"/>
  <c r="AF75" i="134"/>
  <c r="AE75" i="134"/>
  <c r="AD75" i="134"/>
  <c r="AB75" i="134"/>
  <c r="AA75" i="134"/>
  <c r="X75" i="134"/>
  <c r="W75" i="134"/>
  <c r="V75" i="134"/>
  <c r="S75" i="134"/>
  <c r="T75" i="134" s="1"/>
  <c r="Q75" i="134"/>
  <c r="P75" i="134"/>
  <c r="N75" i="134"/>
  <c r="J75" i="134"/>
  <c r="AI75" i="134" s="1"/>
  <c r="AQ75" i="134" s="1"/>
  <c r="I75" i="134"/>
  <c r="AH75" i="134" s="1"/>
  <c r="AF74" i="134"/>
  <c r="AE74" i="134"/>
  <c r="AD74" i="134"/>
  <c r="AB74" i="134"/>
  <c r="AA74" i="134"/>
  <c r="X74" i="134"/>
  <c r="W74" i="134"/>
  <c r="V74" i="134"/>
  <c r="AL74" i="134" s="1"/>
  <c r="S74" i="134"/>
  <c r="T74" i="134" s="1"/>
  <c r="P74" i="134"/>
  <c r="Q74" i="134" s="1"/>
  <c r="N74" i="134"/>
  <c r="AQ74" i="134" s="1"/>
  <c r="J74" i="134"/>
  <c r="AI74" i="134" s="1"/>
  <c r="I74" i="134"/>
  <c r="AH74" i="134" s="1"/>
  <c r="AF73" i="134"/>
  <c r="AE73" i="134"/>
  <c r="AD73" i="134"/>
  <c r="AG73" i="134" s="1"/>
  <c r="AB73" i="134"/>
  <c r="AA73" i="134"/>
  <c r="X73" i="134"/>
  <c r="W73" i="134"/>
  <c r="V73" i="134"/>
  <c r="S73" i="134"/>
  <c r="T73" i="134" s="1"/>
  <c r="P73" i="134"/>
  <c r="Q73" i="134" s="1"/>
  <c r="N73" i="134"/>
  <c r="J73" i="134"/>
  <c r="AI73" i="134" s="1"/>
  <c r="I73" i="134"/>
  <c r="AH73" i="134" s="1"/>
  <c r="AF72" i="134"/>
  <c r="AE72" i="134"/>
  <c r="AD72" i="134"/>
  <c r="AG72" i="134" s="1"/>
  <c r="AB72" i="134"/>
  <c r="AA72" i="134"/>
  <c r="X72" i="134"/>
  <c r="W72" i="134"/>
  <c r="V72" i="134"/>
  <c r="S72" i="134"/>
  <c r="T72" i="134" s="1"/>
  <c r="Q72" i="134"/>
  <c r="P72" i="134"/>
  <c r="N72" i="134"/>
  <c r="J72" i="134"/>
  <c r="AI72" i="134" s="1"/>
  <c r="I72" i="134"/>
  <c r="AH72" i="134" s="1"/>
  <c r="AF71" i="134"/>
  <c r="AE71" i="134"/>
  <c r="AD71" i="134"/>
  <c r="AB71" i="134"/>
  <c r="AA71" i="134"/>
  <c r="X71" i="134"/>
  <c r="W71" i="134"/>
  <c r="V71" i="134"/>
  <c r="S71" i="134"/>
  <c r="T71" i="134" s="1"/>
  <c r="P71" i="134"/>
  <c r="Q71" i="134" s="1"/>
  <c r="N71" i="134"/>
  <c r="J71" i="134"/>
  <c r="AI71" i="134" s="1"/>
  <c r="I71" i="134"/>
  <c r="AH70" i="134"/>
  <c r="AF70" i="134"/>
  <c r="AE70" i="134"/>
  <c r="AD70" i="134"/>
  <c r="AB70" i="134"/>
  <c r="AA70" i="134"/>
  <c r="X70" i="134"/>
  <c r="W70" i="134"/>
  <c r="V70" i="134"/>
  <c r="AL70" i="134" s="1"/>
  <c r="S70" i="134"/>
  <c r="T70" i="134" s="1"/>
  <c r="P70" i="134"/>
  <c r="Q70" i="134" s="1"/>
  <c r="N70" i="134"/>
  <c r="J70" i="134"/>
  <c r="AI70" i="134" s="1"/>
  <c r="I70" i="134"/>
  <c r="AF69" i="134"/>
  <c r="AE69" i="134"/>
  <c r="AD69" i="134"/>
  <c r="AB69" i="134"/>
  <c r="AA69" i="134"/>
  <c r="X69" i="134"/>
  <c r="W69" i="134"/>
  <c r="V69" i="134"/>
  <c r="S69" i="134"/>
  <c r="T69" i="134" s="1"/>
  <c r="P69" i="134"/>
  <c r="Q69" i="134" s="1"/>
  <c r="N69" i="134"/>
  <c r="J69" i="134"/>
  <c r="AI69" i="134" s="1"/>
  <c r="AQ69" i="134" s="1"/>
  <c r="I69" i="134"/>
  <c r="AH69" i="134" s="1"/>
  <c r="AH68" i="134"/>
  <c r="AF68" i="134"/>
  <c r="AE68" i="134"/>
  <c r="AD68" i="134"/>
  <c r="AB68" i="134"/>
  <c r="AA68" i="134"/>
  <c r="X68" i="134"/>
  <c r="W68" i="134"/>
  <c r="J68" i="134"/>
  <c r="AI68" i="134" s="1"/>
  <c r="I68" i="134"/>
  <c r="AO67" i="134"/>
  <c r="AN67" i="134"/>
  <c r="AM67" i="134"/>
  <c r="AK67" i="134"/>
  <c r="AJ67" i="134"/>
  <c r="AC67" i="134"/>
  <c r="Z67" i="134"/>
  <c r="Y67" i="134"/>
  <c r="U67" i="134"/>
  <c r="R67" i="134"/>
  <c r="O67" i="134"/>
  <c r="M67" i="134"/>
  <c r="L67" i="134"/>
  <c r="K67" i="134"/>
  <c r="H67" i="134"/>
  <c r="G67" i="134"/>
  <c r="F67" i="134"/>
  <c r="E67" i="134"/>
  <c r="D67" i="134"/>
  <c r="AF66" i="134"/>
  <c r="AE66" i="134"/>
  <c r="AD66" i="134"/>
  <c r="AG66" i="134" s="1"/>
  <c r="AB66" i="134"/>
  <c r="AA66" i="134"/>
  <c r="X66" i="134"/>
  <c r="W66" i="134"/>
  <c r="V66" i="134"/>
  <c r="P66" i="134"/>
  <c r="Q66" i="134" s="1"/>
  <c r="N66" i="134"/>
  <c r="J66" i="134"/>
  <c r="AI66" i="134" s="1"/>
  <c r="I66" i="134"/>
  <c r="AH66" i="134" s="1"/>
  <c r="AF65" i="134"/>
  <c r="AE65" i="134"/>
  <c r="AD65" i="134"/>
  <c r="AB65" i="134"/>
  <c r="AA65" i="134"/>
  <c r="X65" i="134"/>
  <c r="W65" i="134"/>
  <c r="V65" i="134"/>
  <c r="S65" i="134"/>
  <c r="T65" i="134" s="1"/>
  <c r="P65" i="134"/>
  <c r="Q65" i="134" s="1"/>
  <c r="D65" i="134"/>
  <c r="D48" i="134" s="1"/>
  <c r="AF64" i="134"/>
  <c r="AE64" i="134"/>
  <c r="AD64" i="134"/>
  <c r="AG64" i="134" s="1"/>
  <c r="AB64" i="134"/>
  <c r="AA64" i="134"/>
  <c r="X64" i="134"/>
  <c r="W64" i="134"/>
  <c r="V64" i="134"/>
  <c r="AL64" i="134" s="1"/>
  <c r="S64" i="134"/>
  <c r="T64" i="134" s="1"/>
  <c r="Q64" i="134"/>
  <c r="P64" i="134"/>
  <c r="D64" i="134"/>
  <c r="N64" i="134" s="1"/>
  <c r="AF63" i="134"/>
  <c r="AE63" i="134"/>
  <c r="AD63" i="134"/>
  <c r="AG63" i="134" s="1"/>
  <c r="AB63" i="134"/>
  <c r="AA63" i="134"/>
  <c r="X63" i="134"/>
  <c r="W63" i="134"/>
  <c r="AL63" i="134" s="1"/>
  <c r="N63" i="134"/>
  <c r="AQ63" i="134" s="1"/>
  <c r="I63" i="134"/>
  <c r="AH63" i="134" s="1"/>
  <c r="D63" i="134"/>
  <c r="J63" i="134" s="1"/>
  <c r="AI63" i="134" s="1"/>
  <c r="AF62" i="134"/>
  <c r="AE62" i="134"/>
  <c r="AD62" i="134"/>
  <c r="AB62" i="134"/>
  <c r="AA62" i="134"/>
  <c r="X62" i="134"/>
  <c r="W62" i="134"/>
  <c r="V62" i="134"/>
  <c r="S62" i="134"/>
  <c r="T62" i="134" s="1"/>
  <c r="P62" i="134"/>
  <c r="Q62" i="134" s="1"/>
  <c r="D62" i="134"/>
  <c r="N62" i="134" s="1"/>
  <c r="AF61" i="134"/>
  <c r="AG61" i="134" s="1"/>
  <c r="AE61" i="134"/>
  <c r="AD61" i="134"/>
  <c r="AB61" i="134"/>
  <c r="AA61" i="134"/>
  <c r="X61" i="134"/>
  <c r="W61" i="134"/>
  <c r="V61" i="134"/>
  <c r="AL61" i="134" s="1"/>
  <c r="S61" i="134"/>
  <c r="T61" i="134" s="1"/>
  <c r="P61" i="134"/>
  <c r="Q61" i="134" s="1"/>
  <c r="N61" i="134"/>
  <c r="J61" i="134"/>
  <c r="AI61" i="134" s="1"/>
  <c r="I61" i="134"/>
  <c r="AH61" i="134" s="1"/>
  <c r="AF60" i="134"/>
  <c r="AE60" i="134"/>
  <c r="AD60" i="134"/>
  <c r="AB60" i="134"/>
  <c r="AA60" i="134"/>
  <c r="X60" i="134"/>
  <c r="W60" i="134"/>
  <c r="V60" i="134"/>
  <c r="S60" i="134"/>
  <c r="T60" i="134" s="1"/>
  <c r="P60" i="134"/>
  <c r="Q60" i="134" s="1"/>
  <c r="N60" i="134"/>
  <c r="J60" i="134"/>
  <c r="AI60" i="134" s="1"/>
  <c r="I60" i="134"/>
  <c r="AH60" i="134" s="1"/>
  <c r="AF59" i="134"/>
  <c r="AE59" i="134"/>
  <c r="AD59" i="134"/>
  <c r="AG59" i="134" s="1"/>
  <c r="AB59" i="134"/>
  <c r="AA59" i="134"/>
  <c r="X59" i="134"/>
  <c r="W59" i="134"/>
  <c r="V59" i="134"/>
  <c r="AL59" i="134" s="1"/>
  <c r="S59" i="134"/>
  <c r="T59" i="134" s="1"/>
  <c r="P59" i="134"/>
  <c r="Q59" i="134" s="1"/>
  <c r="N59" i="134"/>
  <c r="J59" i="134"/>
  <c r="AI59" i="134" s="1"/>
  <c r="I59" i="134"/>
  <c r="AH59" i="134" s="1"/>
  <c r="AF58" i="134"/>
  <c r="AE58" i="134"/>
  <c r="AD58" i="134"/>
  <c r="AB58" i="134"/>
  <c r="AA58" i="134"/>
  <c r="X58" i="134"/>
  <c r="W58" i="134"/>
  <c r="V58" i="134"/>
  <c r="AL58" i="134" s="1"/>
  <c r="S58" i="134"/>
  <c r="T58" i="134" s="1"/>
  <c r="P58" i="134"/>
  <c r="Q58" i="134" s="1"/>
  <c r="N58" i="134"/>
  <c r="J58" i="134"/>
  <c r="AI58" i="134" s="1"/>
  <c r="I58" i="134"/>
  <c r="AH58" i="134" s="1"/>
  <c r="AF57" i="134"/>
  <c r="AE57" i="134"/>
  <c r="AD57" i="134"/>
  <c r="AB57" i="134"/>
  <c r="AA57" i="134"/>
  <c r="X57" i="134"/>
  <c r="W57" i="134"/>
  <c r="V57" i="134"/>
  <c r="S57" i="134"/>
  <c r="T57" i="134" s="1"/>
  <c r="P57" i="134"/>
  <c r="Q57" i="134" s="1"/>
  <c r="N57" i="134"/>
  <c r="J57" i="134"/>
  <c r="AI57" i="134" s="1"/>
  <c r="I57" i="134"/>
  <c r="AH57" i="134" s="1"/>
  <c r="AF56" i="134"/>
  <c r="AE56" i="134"/>
  <c r="AD56" i="134"/>
  <c r="AG56" i="134" s="1"/>
  <c r="AB56" i="134"/>
  <c r="AA56" i="134"/>
  <c r="X56" i="134"/>
  <c r="W56" i="134"/>
  <c r="AL56" i="134" s="1"/>
  <c r="V56" i="134"/>
  <c r="S56" i="134"/>
  <c r="T56" i="134" s="1"/>
  <c r="P56" i="134"/>
  <c r="Q56" i="134" s="1"/>
  <c r="N56" i="134"/>
  <c r="J56" i="134"/>
  <c r="AI56" i="134" s="1"/>
  <c r="I56" i="134"/>
  <c r="AH56" i="134" s="1"/>
  <c r="AF55" i="134"/>
  <c r="AE55" i="134"/>
  <c r="AD55" i="134"/>
  <c r="AB55" i="134"/>
  <c r="AA55" i="134"/>
  <c r="X55" i="134"/>
  <c r="W55" i="134"/>
  <c r="V55" i="134"/>
  <c r="AL55" i="134" s="1"/>
  <c r="S55" i="134"/>
  <c r="T55" i="134" s="1"/>
  <c r="P55" i="134"/>
  <c r="Q55" i="134" s="1"/>
  <c r="N55" i="134"/>
  <c r="AQ55" i="134" s="1"/>
  <c r="J55" i="134"/>
  <c r="AI55" i="134" s="1"/>
  <c r="I55" i="134"/>
  <c r="AH55" i="134" s="1"/>
  <c r="AH54" i="134"/>
  <c r="AF54" i="134"/>
  <c r="AE54" i="134"/>
  <c r="AD54" i="134"/>
  <c r="AB54" i="134"/>
  <c r="AA54" i="134"/>
  <c r="X54" i="134"/>
  <c r="W54" i="134"/>
  <c r="V54" i="134"/>
  <c r="AL54" i="134" s="1"/>
  <c r="T54" i="134"/>
  <c r="P54" i="134"/>
  <c r="Q54" i="134" s="1"/>
  <c r="N54" i="134"/>
  <c r="J54" i="134"/>
  <c r="AI54" i="134" s="1"/>
  <c r="I54" i="134"/>
  <c r="AF53" i="134"/>
  <c r="AG53" i="134" s="1"/>
  <c r="AE53" i="134"/>
  <c r="AD53" i="134"/>
  <c r="AB53" i="134"/>
  <c r="AA53" i="134"/>
  <c r="X53" i="134"/>
  <c r="W53" i="134"/>
  <c r="V53" i="134"/>
  <c r="S53" i="134"/>
  <c r="T53" i="134" s="1"/>
  <c r="P53" i="134"/>
  <c r="Q53" i="134" s="1"/>
  <c r="N53" i="134"/>
  <c r="J53" i="134"/>
  <c r="AI53" i="134" s="1"/>
  <c r="I53" i="134"/>
  <c r="AH53" i="134" s="1"/>
  <c r="AF52" i="134"/>
  <c r="AE52" i="134"/>
  <c r="AD52" i="134"/>
  <c r="AB52" i="134"/>
  <c r="AA52" i="134"/>
  <c r="X52" i="134"/>
  <c r="W52" i="134"/>
  <c r="V52" i="134"/>
  <c r="S52" i="134"/>
  <c r="T52" i="134" s="1"/>
  <c r="P52" i="134"/>
  <c r="Q52" i="134" s="1"/>
  <c r="N52" i="134"/>
  <c r="J52" i="134"/>
  <c r="AI52" i="134" s="1"/>
  <c r="I52" i="134"/>
  <c r="AH52" i="134" s="1"/>
  <c r="AF51" i="134"/>
  <c r="AE51" i="134"/>
  <c r="AD51" i="134"/>
  <c r="AB51" i="134"/>
  <c r="AA51" i="134"/>
  <c r="X51" i="134"/>
  <c r="W51" i="134"/>
  <c r="V51" i="134"/>
  <c r="S51" i="134"/>
  <c r="T51" i="134" s="1"/>
  <c r="P51" i="134"/>
  <c r="N51" i="134"/>
  <c r="J51" i="134"/>
  <c r="AI51" i="134" s="1"/>
  <c r="I51" i="134"/>
  <c r="AH51" i="134" s="1"/>
  <c r="AF50" i="134"/>
  <c r="AE50" i="134"/>
  <c r="AD50" i="134"/>
  <c r="AB50" i="134"/>
  <c r="AB48" i="134" s="1"/>
  <c r="AA50" i="134"/>
  <c r="X50" i="134"/>
  <c r="W50" i="134"/>
  <c r="V50" i="134"/>
  <c r="S50" i="134"/>
  <c r="T50" i="134" s="1"/>
  <c r="P50" i="134"/>
  <c r="Q50" i="134" s="1"/>
  <c r="N50" i="134"/>
  <c r="J50" i="134"/>
  <c r="AI50" i="134" s="1"/>
  <c r="I50" i="134"/>
  <c r="AH50" i="134" s="1"/>
  <c r="AF49" i="134"/>
  <c r="AE49" i="134"/>
  <c r="AD49" i="134"/>
  <c r="AB49" i="134"/>
  <c r="AA49" i="134"/>
  <c r="X49" i="134"/>
  <c r="W49" i="134"/>
  <c r="AL49" i="134" s="1"/>
  <c r="V49" i="134"/>
  <c r="J49" i="134"/>
  <c r="I49" i="134"/>
  <c r="AH49" i="134" s="1"/>
  <c r="AP48" i="134"/>
  <c r="AO48" i="134"/>
  <c r="AN48" i="134"/>
  <c r="AM48" i="134"/>
  <c r="AK48" i="134"/>
  <c r="AJ48" i="134"/>
  <c r="AC48" i="134"/>
  <c r="Z48" i="134"/>
  <c r="Y48" i="134"/>
  <c r="U48" i="134"/>
  <c r="R48" i="134"/>
  <c r="O48" i="134"/>
  <c r="M48" i="134"/>
  <c r="L48" i="134"/>
  <c r="K48" i="134"/>
  <c r="H48" i="134"/>
  <c r="G48" i="134"/>
  <c r="F48" i="134"/>
  <c r="E48" i="134"/>
  <c r="AF47" i="134"/>
  <c r="AE47" i="134"/>
  <c r="AD47" i="134"/>
  <c r="AB47" i="134"/>
  <c r="AA47" i="134"/>
  <c r="X47" i="134"/>
  <c r="W47" i="134"/>
  <c r="V47" i="134"/>
  <c r="AL47" i="134" s="1"/>
  <c r="P47" i="134"/>
  <c r="N47" i="134"/>
  <c r="AQ47" i="134" s="1"/>
  <c r="J47" i="134"/>
  <c r="AI47" i="134" s="1"/>
  <c r="I47" i="134"/>
  <c r="AH47" i="134" s="1"/>
  <c r="AF46" i="134"/>
  <c r="AF38" i="134" s="1"/>
  <c r="AE46" i="134"/>
  <c r="AD46" i="134"/>
  <c r="AB46" i="134"/>
  <c r="AA46" i="134"/>
  <c r="X46" i="134"/>
  <c r="W46" i="134"/>
  <c r="V46" i="134"/>
  <c r="AL46" i="134" s="1"/>
  <c r="S46" i="134"/>
  <c r="T46" i="134" s="1"/>
  <c r="P46" i="134"/>
  <c r="Q46" i="134" s="1"/>
  <c r="N46" i="134"/>
  <c r="J46" i="134"/>
  <c r="AI46" i="134" s="1"/>
  <c r="I46" i="134"/>
  <c r="AH46" i="134" s="1"/>
  <c r="AF45" i="134"/>
  <c r="AE45" i="134"/>
  <c r="AD45" i="134"/>
  <c r="AB45" i="134"/>
  <c r="AA45" i="134"/>
  <c r="X45" i="134"/>
  <c r="W45" i="134"/>
  <c r="V45" i="134"/>
  <c r="S45" i="134"/>
  <c r="T45" i="134" s="1"/>
  <c r="P45" i="134"/>
  <c r="Q45" i="134" s="1"/>
  <c r="N45" i="134"/>
  <c r="J45" i="134"/>
  <c r="AI45" i="134" s="1"/>
  <c r="I45" i="134"/>
  <c r="AH45" i="134" s="1"/>
  <c r="AF44" i="134"/>
  <c r="AE44" i="134"/>
  <c r="AD44" i="134"/>
  <c r="AB44" i="134"/>
  <c r="AA44" i="134"/>
  <c r="X44" i="134"/>
  <c r="W44" i="134"/>
  <c r="V44" i="134"/>
  <c r="AL44" i="134" s="1"/>
  <c r="S44" i="134"/>
  <c r="T44" i="134" s="1"/>
  <c r="P44" i="134"/>
  <c r="Q44" i="134" s="1"/>
  <c r="N44" i="134"/>
  <c r="J44" i="134"/>
  <c r="AI44" i="134" s="1"/>
  <c r="I44" i="134"/>
  <c r="AH44" i="134" s="1"/>
  <c r="AF43" i="134"/>
  <c r="AE43" i="134"/>
  <c r="AD43" i="134"/>
  <c r="AG43" i="134" s="1"/>
  <c r="AB43" i="134"/>
  <c r="AA43" i="134"/>
  <c r="X43" i="134"/>
  <c r="W43" i="134"/>
  <c r="V43" i="134"/>
  <c r="S43" i="134"/>
  <c r="T43" i="134" s="1"/>
  <c r="P43" i="134"/>
  <c r="Q43" i="134" s="1"/>
  <c r="N43" i="134"/>
  <c r="J43" i="134"/>
  <c r="AI43" i="134" s="1"/>
  <c r="I43" i="134"/>
  <c r="AH43" i="134" s="1"/>
  <c r="AF42" i="134"/>
  <c r="AE42" i="134"/>
  <c r="AD42" i="134"/>
  <c r="AB42" i="134"/>
  <c r="AA42" i="134"/>
  <c r="X42" i="134"/>
  <c r="X38" i="134" s="1"/>
  <c r="W42" i="134"/>
  <c r="V42" i="134"/>
  <c r="S42" i="134"/>
  <c r="T42" i="134" s="1"/>
  <c r="P42" i="134"/>
  <c r="Q42" i="134" s="1"/>
  <c r="N42" i="134"/>
  <c r="J42" i="134"/>
  <c r="AI42" i="134" s="1"/>
  <c r="I42" i="134"/>
  <c r="AH42" i="134" s="1"/>
  <c r="AF41" i="134"/>
  <c r="AE41" i="134"/>
  <c r="AD41" i="134"/>
  <c r="AB41" i="134"/>
  <c r="AA41" i="134"/>
  <c r="X41" i="134"/>
  <c r="W41" i="134"/>
  <c r="V41" i="134"/>
  <c r="AL41" i="134" s="1"/>
  <c r="S41" i="134"/>
  <c r="T41" i="134" s="1"/>
  <c r="P41" i="134"/>
  <c r="Q41" i="134" s="1"/>
  <c r="N41" i="134"/>
  <c r="J41" i="134"/>
  <c r="AI41" i="134" s="1"/>
  <c r="I41" i="134"/>
  <c r="AH41" i="134" s="1"/>
  <c r="AF40" i="134"/>
  <c r="AE40" i="134"/>
  <c r="AD40" i="134"/>
  <c r="AG40" i="134" s="1"/>
  <c r="AB40" i="134"/>
  <c r="AA40" i="134"/>
  <c r="X40" i="134"/>
  <c r="W40" i="134"/>
  <c r="V40" i="134"/>
  <c r="S40" i="134"/>
  <c r="T40" i="134" s="1"/>
  <c r="P40" i="134"/>
  <c r="Q40" i="134" s="1"/>
  <c r="D40" i="134"/>
  <c r="N40" i="134" s="1"/>
  <c r="AF39" i="134"/>
  <c r="AE39" i="134"/>
  <c r="AD39" i="134"/>
  <c r="AB39" i="134"/>
  <c r="AA39" i="134"/>
  <c r="AA38" i="134" s="1"/>
  <c r="X39" i="134"/>
  <c r="W39" i="134"/>
  <c r="V39" i="134"/>
  <c r="P39" i="134"/>
  <c r="Q39" i="134" s="1"/>
  <c r="J39" i="134"/>
  <c r="AI39" i="134" s="1"/>
  <c r="I39" i="134"/>
  <c r="AH39" i="134" s="1"/>
  <c r="AP38" i="134"/>
  <c r="AM38" i="134"/>
  <c r="AK38" i="134"/>
  <c r="AJ38" i="134"/>
  <c r="AC38" i="134"/>
  <c r="Z38" i="134"/>
  <c r="Y38" i="134"/>
  <c r="U38" i="134"/>
  <c r="R38" i="134"/>
  <c r="O38" i="134"/>
  <c r="M38" i="134"/>
  <c r="L38" i="134"/>
  <c r="K38" i="134"/>
  <c r="H38" i="134"/>
  <c r="G38" i="134"/>
  <c r="F38" i="134"/>
  <c r="E38" i="134"/>
  <c r="D38" i="134"/>
  <c r="AF37" i="134"/>
  <c r="AE37" i="134"/>
  <c r="AD37" i="134"/>
  <c r="AB37" i="134"/>
  <c r="AA37" i="134"/>
  <c r="X37" i="134"/>
  <c r="W37" i="134"/>
  <c r="V37" i="134"/>
  <c r="I37" i="134"/>
  <c r="AH37" i="134" s="1"/>
  <c r="D37" i="134"/>
  <c r="N37" i="134" s="1"/>
  <c r="AF36" i="134"/>
  <c r="AE36" i="134"/>
  <c r="AD36" i="134"/>
  <c r="AB36" i="134"/>
  <c r="AA36" i="134"/>
  <c r="X36" i="134"/>
  <c r="W36" i="134"/>
  <c r="V36" i="134"/>
  <c r="S36" i="134"/>
  <c r="T36" i="134" s="1"/>
  <c r="P36" i="134"/>
  <c r="Q36" i="134" s="1"/>
  <c r="N36" i="134"/>
  <c r="J36" i="134"/>
  <c r="AI36" i="134" s="1"/>
  <c r="I36" i="134"/>
  <c r="AH36" i="134" s="1"/>
  <c r="AF35" i="134"/>
  <c r="AE35" i="134"/>
  <c r="AG35" i="134" s="1"/>
  <c r="AD35" i="134"/>
  <c r="AB35" i="134"/>
  <c r="AA35" i="134"/>
  <c r="X35" i="134"/>
  <c r="W35" i="134"/>
  <c r="V35" i="134"/>
  <c r="S35" i="134"/>
  <c r="T35" i="134" s="1"/>
  <c r="P35" i="134"/>
  <c r="Q35" i="134" s="1"/>
  <c r="N35" i="134"/>
  <c r="AQ35" i="134" s="1"/>
  <c r="J35" i="134"/>
  <c r="AI35" i="134" s="1"/>
  <c r="I35" i="134"/>
  <c r="AH35" i="134" s="1"/>
  <c r="AF34" i="134"/>
  <c r="AE34" i="134"/>
  <c r="AD34" i="134"/>
  <c r="AB34" i="134"/>
  <c r="AA34" i="134"/>
  <c r="X34" i="134"/>
  <c r="W34" i="134"/>
  <c r="V34" i="134"/>
  <c r="AL34" i="134" s="1"/>
  <c r="S34" i="134"/>
  <c r="T34" i="134" s="1"/>
  <c r="Q34" i="134"/>
  <c r="P34" i="134"/>
  <c r="D34" i="134"/>
  <c r="N34" i="134" s="1"/>
  <c r="AF33" i="134"/>
  <c r="AE33" i="134"/>
  <c r="AD33" i="134"/>
  <c r="AB33" i="134"/>
  <c r="AA33" i="134"/>
  <c r="X33" i="134"/>
  <c r="W33" i="134"/>
  <c r="V33" i="134"/>
  <c r="AL33" i="134" s="1"/>
  <c r="T33" i="134"/>
  <c r="N33" i="134"/>
  <c r="AQ33" i="134" s="1"/>
  <c r="J33" i="134"/>
  <c r="AI33" i="134" s="1"/>
  <c r="I33" i="134"/>
  <c r="AH33" i="134" s="1"/>
  <c r="AF32" i="134"/>
  <c r="AE32" i="134"/>
  <c r="AD32" i="134"/>
  <c r="AB32" i="134"/>
  <c r="AA32" i="134"/>
  <c r="X32" i="134"/>
  <c r="W32" i="134"/>
  <c r="V32" i="134"/>
  <c r="AL32" i="134" s="1"/>
  <c r="S32" i="134"/>
  <c r="T32" i="134" s="1"/>
  <c r="P32" i="134"/>
  <c r="Q32" i="134" s="1"/>
  <c r="N32" i="134"/>
  <c r="J32" i="134"/>
  <c r="AI32" i="134" s="1"/>
  <c r="I32" i="134"/>
  <c r="AH32" i="134" s="1"/>
  <c r="AF31" i="134"/>
  <c r="AE31" i="134"/>
  <c r="AD31" i="134"/>
  <c r="AG31" i="134" s="1"/>
  <c r="AB31" i="134"/>
  <c r="AA31" i="134"/>
  <c r="X31" i="134"/>
  <c r="W31" i="134"/>
  <c r="V31" i="134"/>
  <c r="S31" i="134"/>
  <c r="T31" i="134" s="1"/>
  <c r="P31" i="134"/>
  <c r="Q31" i="134" s="1"/>
  <c r="N31" i="134"/>
  <c r="AQ31" i="134" s="1"/>
  <c r="J31" i="134"/>
  <c r="AI31" i="134" s="1"/>
  <c r="I31" i="134"/>
  <c r="AH31" i="134" s="1"/>
  <c r="AF30" i="134"/>
  <c r="AE30" i="134"/>
  <c r="AD30" i="134"/>
  <c r="AB30" i="134"/>
  <c r="AA30" i="134"/>
  <c r="X30" i="134"/>
  <c r="W30" i="134"/>
  <c r="V30" i="134"/>
  <c r="S30" i="134"/>
  <c r="T30" i="134" s="1"/>
  <c r="P30" i="134"/>
  <c r="Q30" i="134" s="1"/>
  <c r="N30" i="134"/>
  <c r="J30" i="134"/>
  <c r="AI30" i="134" s="1"/>
  <c r="I30" i="134"/>
  <c r="AH30" i="134" s="1"/>
  <c r="AF29" i="134"/>
  <c r="AE29" i="134"/>
  <c r="AD29" i="134"/>
  <c r="AB29" i="134"/>
  <c r="AA29" i="134"/>
  <c r="X29" i="134"/>
  <c r="W29" i="134"/>
  <c r="V29" i="134"/>
  <c r="S29" i="134"/>
  <c r="P29" i="134"/>
  <c r="J29" i="134"/>
  <c r="AI29" i="134" s="1"/>
  <c r="I29" i="134"/>
  <c r="AH29" i="134" s="1"/>
  <c r="AF28" i="134"/>
  <c r="AE28" i="134"/>
  <c r="AD28" i="134"/>
  <c r="AB28" i="134"/>
  <c r="AA28" i="134"/>
  <c r="X28" i="134"/>
  <c r="W28" i="134"/>
  <c r="V28" i="134"/>
  <c r="S28" i="134"/>
  <c r="T28" i="134" s="1"/>
  <c r="P28" i="134"/>
  <c r="Q28" i="134" s="1"/>
  <c r="N28" i="134"/>
  <c r="J28" i="134"/>
  <c r="AI28" i="134" s="1"/>
  <c r="I28" i="134"/>
  <c r="AH28" i="134" s="1"/>
  <c r="AF27" i="134"/>
  <c r="AE27" i="134"/>
  <c r="AD27" i="134"/>
  <c r="AB27" i="134"/>
  <c r="AA27" i="134"/>
  <c r="X27" i="134"/>
  <c r="W27" i="134"/>
  <c r="V27" i="134"/>
  <c r="T27" i="134"/>
  <c r="N27" i="134"/>
  <c r="D27" i="134"/>
  <c r="J27" i="134" s="1"/>
  <c r="AI27" i="134" s="1"/>
  <c r="AF26" i="134"/>
  <c r="AE26" i="134"/>
  <c r="AD26" i="134"/>
  <c r="AG26" i="134" s="1"/>
  <c r="AB26" i="134"/>
  <c r="AA26" i="134"/>
  <c r="X26" i="134"/>
  <c r="W26" i="134"/>
  <c r="V26" i="134"/>
  <c r="S26" i="134"/>
  <c r="T26" i="134" s="1"/>
  <c r="P26" i="134"/>
  <c r="Q26" i="134" s="1"/>
  <c r="N26" i="134"/>
  <c r="AQ26" i="134" s="1"/>
  <c r="J26" i="134"/>
  <c r="AI26" i="134" s="1"/>
  <c r="I26" i="134"/>
  <c r="AH26" i="134" s="1"/>
  <c r="AF25" i="134"/>
  <c r="AE25" i="134"/>
  <c r="AD25" i="134"/>
  <c r="AG25" i="134" s="1"/>
  <c r="AB25" i="134"/>
  <c r="AA25" i="134"/>
  <c r="X25" i="134"/>
  <c r="W25" i="134"/>
  <c r="V25" i="134"/>
  <c r="AL25" i="134" s="1"/>
  <c r="S25" i="134"/>
  <c r="T25" i="134" s="1"/>
  <c r="P25" i="134"/>
  <c r="Q25" i="134" s="1"/>
  <c r="N25" i="134"/>
  <c r="J25" i="134"/>
  <c r="AI25" i="134" s="1"/>
  <c r="I25" i="134"/>
  <c r="AH25" i="134" s="1"/>
  <c r="AF24" i="134"/>
  <c r="AE24" i="134"/>
  <c r="AD24" i="134"/>
  <c r="AB24" i="134"/>
  <c r="AA24" i="134"/>
  <c r="X24" i="134"/>
  <c r="W24" i="134"/>
  <c r="V24" i="134"/>
  <c r="S24" i="134"/>
  <c r="T24" i="134" s="1"/>
  <c r="P24" i="134"/>
  <c r="N24" i="134"/>
  <c r="J24" i="134"/>
  <c r="AI24" i="134" s="1"/>
  <c r="I24" i="134"/>
  <c r="AH24" i="134" s="1"/>
  <c r="AF23" i="134"/>
  <c r="AE23" i="134"/>
  <c r="AD23" i="134"/>
  <c r="AB23" i="134"/>
  <c r="AA23" i="134"/>
  <c r="X23" i="134"/>
  <c r="W23" i="134"/>
  <c r="V23" i="134"/>
  <c r="AL23" i="134" s="1"/>
  <c r="S23" i="134"/>
  <c r="T23" i="134" s="1"/>
  <c r="P23" i="134"/>
  <c r="Q23" i="134" s="1"/>
  <c r="D23" i="134"/>
  <c r="D7" i="134" s="1"/>
  <c r="AF22" i="134"/>
  <c r="AE22" i="134"/>
  <c r="AD22" i="134"/>
  <c r="AB22" i="134"/>
  <c r="AA22" i="134"/>
  <c r="X22" i="134"/>
  <c r="W22" i="134"/>
  <c r="V22" i="134"/>
  <c r="S22" i="134"/>
  <c r="T22" i="134" s="1"/>
  <c r="P22" i="134"/>
  <c r="Q22" i="134" s="1"/>
  <c r="N22" i="134"/>
  <c r="J22" i="134"/>
  <c r="AI22" i="134" s="1"/>
  <c r="I22" i="134"/>
  <c r="AH22" i="134" s="1"/>
  <c r="AF21" i="134"/>
  <c r="AE21" i="134"/>
  <c r="AD21" i="134"/>
  <c r="AB21" i="134"/>
  <c r="AA21" i="134"/>
  <c r="X21" i="134"/>
  <c r="W21" i="134"/>
  <c r="V21" i="134"/>
  <c r="S21" i="134"/>
  <c r="T21" i="134" s="1"/>
  <c r="P21" i="134"/>
  <c r="Q21" i="134" s="1"/>
  <c r="N21" i="134"/>
  <c r="J21" i="134"/>
  <c r="AI21" i="134" s="1"/>
  <c r="I21" i="134"/>
  <c r="AH21" i="134" s="1"/>
  <c r="AF20" i="134"/>
  <c r="AE20" i="134"/>
  <c r="AD20" i="134"/>
  <c r="AB20" i="134"/>
  <c r="AA20" i="134"/>
  <c r="X20" i="134"/>
  <c r="W20" i="134"/>
  <c r="V20" i="134"/>
  <c r="S20" i="134"/>
  <c r="T20" i="134" s="1"/>
  <c r="P20" i="134"/>
  <c r="Q20" i="134" s="1"/>
  <c r="N20" i="134"/>
  <c r="AQ20" i="134" s="1"/>
  <c r="J20" i="134"/>
  <c r="AI20" i="134" s="1"/>
  <c r="I20" i="134"/>
  <c r="AH20" i="134" s="1"/>
  <c r="AF19" i="134"/>
  <c r="AE19" i="134"/>
  <c r="AD19" i="134"/>
  <c r="AB19" i="134"/>
  <c r="AA19" i="134"/>
  <c r="X19" i="134"/>
  <c r="W19" i="134"/>
  <c r="V19" i="134"/>
  <c r="S19" i="134"/>
  <c r="T19" i="134" s="1"/>
  <c r="P19" i="134"/>
  <c r="Q19" i="134" s="1"/>
  <c r="N19" i="134"/>
  <c r="J19" i="134"/>
  <c r="AI19" i="134" s="1"/>
  <c r="I19" i="134"/>
  <c r="AH19" i="134" s="1"/>
  <c r="AF18" i="134"/>
  <c r="AE18" i="134"/>
  <c r="AD18" i="134"/>
  <c r="AB18" i="134"/>
  <c r="AA18" i="134"/>
  <c r="X18" i="134"/>
  <c r="W18" i="134"/>
  <c r="V18" i="134"/>
  <c r="AL18" i="134" s="1"/>
  <c r="S18" i="134"/>
  <c r="T18" i="134" s="1"/>
  <c r="P18" i="134"/>
  <c r="Q18" i="134" s="1"/>
  <c r="N18" i="134"/>
  <c r="AQ18" i="134" s="1"/>
  <c r="J18" i="134"/>
  <c r="AI18" i="134" s="1"/>
  <c r="I18" i="134"/>
  <c r="AH18" i="134" s="1"/>
  <c r="AF17" i="134"/>
  <c r="AE17" i="134"/>
  <c r="AD17" i="134"/>
  <c r="AB17" i="134"/>
  <c r="AA17" i="134"/>
  <c r="X17" i="134"/>
  <c r="W17" i="134"/>
  <c r="V17" i="134"/>
  <c r="S17" i="134"/>
  <c r="T17" i="134" s="1"/>
  <c r="P17" i="134"/>
  <c r="Q17" i="134" s="1"/>
  <c r="I17" i="134"/>
  <c r="AH17" i="134" s="1"/>
  <c r="D17" i="134"/>
  <c r="N17" i="134" s="1"/>
  <c r="AF16" i="134"/>
  <c r="AE16" i="134"/>
  <c r="AD16" i="134"/>
  <c r="AB16" i="134"/>
  <c r="AA16" i="134"/>
  <c r="X16" i="134"/>
  <c r="W16" i="134"/>
  <c r="V16" i="134"/>
  <c r="S16" i="134"/>
  <c r="T16" i="134" s="1"/>
  <c r="Q16" i="134"/>
  <c r="P16" i="134"/>
  <c r="N16" i="134"/>
  <c r="J16" i="134"/>
  <c r="AI16" i="134" s="1"/>
  <c r="I16" i="134"/>
  <c r="AH16" i="134" s="1"/>
  <c r="AF15" i="134"/>
  <c r="AE15" i="134"/>
  <c r="AD15" i="134"/>
  <c r="AG15" i="134" s="1"/>
  <c r="AB15" i="134"/>
  <c r="AA15" i="134"/>
  <c r="X15" i="134"/>
  <c r="W15" i="134"/>
  <c r="V15" i="134"/>
  <c r="S15" i="134"/>
  <c r="P15" i="134"/>
  <c r="Q15" i="134" s="1"/>
  <c r="N15" i="134"/>
  <c r="J15" i="134"/>
  <c r="AI15" i="134" s="1"/>
  <c r="I15" i="134"/>
  <c r="AH15" i="134" s="1"/>
  <c r="AF14" i="134"/>
  <c r="AE14" i="134"/>
  <c r="AD14" i="134"/>
  <c r="AB14" i="134"/>
  <c r="AA14" i="134"/>
  <c r="W14" i="134"/>
  <c r="V14" i="134"/>
  <c r="S14" i="134"/>
  <c r="T14" i="134" s="1"/>
  <c r="P14" i="134"/>
  <c r="Q14" i="134" s="1"/>
  <c r="N14" i="134"/>
  <c r="J14" i="134"/>
  <c r="AI14" i="134" s="1"/>
  <c r="I14" i="134"/>
  <c r="AF13" i="134"/>
  <c r="AE13" i="134"/>
  <c r="AD13" i="134"/>
  <c r="AB13" i="134"/>
  <c r="AA13" i="134"/>
  <c r="W13" i="134"/>
  <c r="V13" i="134"/>
  <c r="S13" i="134"/>
  <c r="T13" i="134" s="1"/>
  <c r="P13" i="134"/>
  <c r="Q13" i="134" s="1"/>
  <c r="N13" i="134"/>
  <c r="J13" i="134"/>
  <c r="AI13" i="134" s="1"/>
  <c r="I13" i="134"/>
  <c r="AH13" i="134" s="1"/>
  <c r="AF12" i="134"/>
  <c r="AE12" i="134"/>
  <c r="AD12" i="134"/>
  <c r="AG12" i="134" s="1"/>
  <c r="AB12" i="134"/>
  <c r="AA12" i="134"/>
  <c r="W12" i="134"/>
  <c r="V12" i="134"/>
  <c r="S12" i="134"/>
  <c r="T12" i="134" s="1"/>
  <c r="Q12" i="134"/>
  <c r="N12" i="134"/>
  <c r="J12" i="134"/>
  <c r="AI12" i="134" s="1"/>
  <c r="I12" i="134"/>
  <c r="AH12" i="134" s="1"/>
  <c r="AF11" i="134"/>
  <c r="AE11" i="134"/>
  <c r="AD11" i="134"/>
  <c r="AG11" i="134" s="1"/>
  <c r="AB11" i="134"/>
  <c r="AA11" i="134"/>
  <c r="W11" i="134"/>
  <c r="V11" i="134"/>
  <c r="S11" i="134"/>
  <c r="P11" i="134"/>
  <c r="Q11" i="134" s="1"/>
  <c r="N11" i="134"/>
  <c r="J11" i="134"/>
  <c r="AI11" i="134" s="1"/>
  <c r="I11" i="134"/>
  <c r="AH11" i="134" s="1"/>
  <c r="AF10" i="134"/>
  <c r="AE10" i="134"/>
  <c r="AD10" i="134"/>
  <c r="AB10" i="134"/>
  <c r="AA10" i="134"/>
  <c r="W10" i="134"/>
  <c r="AL10" i="134" s="1"/>
  <c r="V10" i="134"/>
  <c r="S10" i="134"/>
  <c r="N10" i="134"/>
  <c r="J10" i="134"/>
  <c r="AI10" i="134" s="1"/>
  <c r="I10" i="134"/>
  <c r="AH10" i="134" s="1"/>
  <c r="AF9" i="134"/>
  <c r="AE9" i="134"/>
  <c r="AD9" i="134"/>
  <c r="AB9" i="134"/>
  <c r="AA9" i="134"/>
  <c r="W9" i="134"/>
  <c r="V9" i="134"/>
  <c r="P9" i="134"/>
  <c r="J9" i="134"/>
  <c r="AI9" i="134" s="1"/>
  <c r="I9" i="134"/>
  <c r="AH9" i="134" s="1"/>
  <c r="J8" i="134"/>
  <c r="I8" i="134"/>
  <c r="AP7" i="134"/>
  <c r="AO7" i="134"/>
  <c r="AN7" i="134"/>
  <c r="AM7" i="134"/>
  <c r="AK7" i="134"/>
  <c r="AJ7" i="134"/>
  <c r="AC7" i="134"/>
  <c r="AC353" i="134" s="1"/>
  <c r="Z7" i="134"/>
  <c r="Y7" i="134"/>
  <c r="U7" i="134"/>
  <c r="R7" i="134"/>
  <c r="O7" i="134"/>
  <c r="M7" i="134"/>
  <c r="L7" i="134"/>
  <c r="K7" i="134"/>
  <c r="H7" i="134"/>
  <c r="G7" i="134"/>
  <c r="F7" i="134"/>
  <c r="E7" i="134"/>
  <c r="A2" i="134"/>
  <c r="E69" i="133"/>
  <c r="D69" i="133"/>
  <c r="B69" i="133"/>
  <c r="D68" i="133"/>
  <c r="B68" i="133"/>
  <c r="D67" i="133"/>
  <c r="B67" i="133"/>
  <c r="D66" i="133"/>
  <c r="B66" i="133"/>
  <c r="E65" i="133"/>
  <c r="D65" i="133"/>
  <c r="B65" i="133"/>
  <c r="D64" i="133"/>
  <c r="B64" i="133"/>
  <c r="D63" i="133"/>
  <c r="B63" i="133"/>
  <c r="D62" i="133"/>
  <c r="B62" i="133"/>
  <c r="D61" i="133"/>
  <c r="B61" i="133"/>
  <c r="D59" i="133"/>
  <c r="B59" i="133"/>
  <c r="D58" i="133"/>
  <c r="B58" i="133"/>
  <c r="D57" i="133"/>
  <c r="B57" i="133"/>
  <c r="D56" i="133"/>
  <c r="B56" i="133"/>
  <c r="D55" i="133"/>
  <c r="B55" i="133"/>
  <c r="D54" i="133"/>
  <c r="B54" i="133"/>
  <c r="D53" i="133"/>
  <c r="B53" i="133"/>
  <c r="D52" i="133"/>
  <c r="B52" i="133"/>
  <c r="D51" i="133"/>
  <c r="B51" i="133"/>
  <c r="D50" i="133"/>
  <c r="B50" i="133"/>
  <c r="D49" i="133"/>
  <c r="B49" i="133"/>
  <c r="D48" i="133"/>
  <c r="B48" i="133"/>
  <c r="D45" i="133"/>
  <c r="B45" i="133"/>
  <c r="E43" i="133"/>
  <c r="D43" i="133"/>
  <c r="B43" i="133"/>
  <c r="E42" i="133"/>
  <c r="D42" i="133"/>
  <c r="B42" i="133"/>
  <c r="E41" i="133"/>
  <c r="D41" i="133"/>
  <c r="B41" i="133"/>
  <c r="D40" i="133"/>
  <c r="B40" i="133"/>
  <c r="D39" i="133"/>
  <c r="B39" i="133"/>
  <c r="E38" i="133"/>
  <c r="D38" i="133"/>
  <c r="B38" i="133"/>
  <c r="D37" i="133"/>
  <c r="B37" i="133"/>
  <c r="D36" i="133"/>
  <c r="B36" i="133"/>
  <c r="D35" i="133"/>
  <c r="B35" i="133"/>
  <c r="E34" i="133"/>
  <c r="D34" i="133"/>
  <c r="B34" i="133"/>
  <c r="E33" i="133"/>
  <c r="D33" i="133"/>
  <c r="B33" i="133"/>
  <c r="E32" i="133"/>
  <c r="D32" i="133"/>
  <c r="B32" i="133"/>
  <c r="E31" i="133"/>
  <c r="D31" i="133"/>
  <c r="B31" i="133"/>
  <c r="E30" i="133"/>
  <c r="D30" i="133"/>
  <c r="E29" i="133"/>
  <c r="D29" i="133"/>
  <c r="B29" i="133"/>
  <c r="E28" i="133"/>
  <c r="D28" i="133"/>
  <c r="B28" i="133"/>
  <c r="E27" i="133"/>
  <c r="D27" i="133"/>
  <c r="B27" i="133"/>
  <c r="D26" i="133"/>
  <c r="B26" i="133"/>
  <c r="D25" i="133"/>
  <c r="B25" i="133"/>
  <c r="D24" i="133"/>
  <c r="B24" i="133"/>
  <c r="D23" i="133"/>
  <c r="B23" i="133"/>
  <c r="D21" i="133"/>
  <c r="B21" i="133"/>
  <c r="D20" i="133"/>
  <c r="B20" i="133"/>
  <c r="D19" i="133"/>
  <c r="B19" i="133"/>
  <c r="D18" i="133"/>
  <c r="B18" i="133"/>
  <c r="D17" i="133"/>
  <c r="B17" i="133"/>
  <c r="D16" i="133"/>
  <c r="B16" i="133"/>
  <c r="D15" i="133"/>
  <c r="B15" i="133"/>
  <c r="D14" i="133"/>
  <c r="B14" i="133"/>
  <c r="D13" i="133"/>
  <c r="B13" i="133"/>
  <c r="D12" i="133"/>
  <c r="B12" i="133"/>
  <c r="D11" i="133"/>
  <c r="B11" i="133"/>
  <c r="D10" i="133"/>
  <c r="B10" i="133"/>
  <c r="D9" i="133"/>
  <c r="B9" i="133"/>
  <c r="D8" i="133"/>
  <c r="B8" i="133"/>
  <c r="D7" i="133"/>
  <c r="B7" i="133"/>
  <c r="AQ317" i="134" l="1"/>
  <c r="AQ342" i="134"/>
  <c r="W7" i="134"/>
  <c r="AL51" i="134"/>
  <c r="AG70" i="134"/>
  <c r="AL72" i="134"/>
  <c r="AL73" i="134"/>
  <c r="AG86" i="134"/>
  <c r="AG102" i="134"/>
  <c r="AG134" i="134"/>
  <c r="AQ168" i="134"/>
  <c r="AG186" i="134"/>
  <c r="AL197" i="134"/>
  <c r="AG205" i="134"/>
  <c r="AG212" i="134"/>
  <c r="AQ218" i="134"/>
  <c r="AG224" i="134"/>
  <c r="AG225" i="134"/>
  <c r="AG227" i="134"/>
  <c r="AG230" i="134"/>
  <c r="AQ333" i="134"/>
  <c r="AL16" i="134"/>
  <c r="AL17" i="134"/>
  <c r="AG22" i="134"/>
  <c r="AL43" i="134"/>
  <c r="AL62" i="134"/>
  <c r="AL81" i="134"/>
  <c r="AQ84" i="134"/>
  <c r="AG88" i="134"/>
  <c r="AG97" i="134"/>
  <c r="AG119" i="134"/>
  <c r="AL126" i="134"/>
  <c r="AL147" i="134"/>
  <c r="AG157" i="134"/>
  <c r="AL184" i="134"/>
  <c r="AQ192" i="134"/>
  <c r="AQ203" i="134"/>
  <c r="AG206" i="134"/>
  <c r="AL216" i="134"/>
  <c r="AL219" i="134"/>
  <c r="AL236" i="134"/>
  <c r="AL260" i="134"/>
  <c r="AL275" i="134"/>
  <c r="AQ282" i="134"/>
  <c r="AL287" i="134"/>
  <c r="AQ304" i="134"/>
  <c r="AL309" i="134"/>
  <c r="AL331" i="134"/>
  <c r="AG334" i="134"/>
  <c r="AL341" i="134"/>
  <c r="AG98" i="134"/>
  <c r="AL109" i="134"/>
  <c r="AL128" i="134"/>
  <c r="AL148" i="134"/>
  <c r="AQ169" i="134"/>
  <c r="AL174" i="134"/>
  <c r="AQ193" i="134"/>
  <c r="AL200" i="134"/>
  <c r="AL201" i="134"/>
  <c r="AQ204" i="134"/>
  <c r="AL217" i="134"/>
  <c r="AL218" i="134"/>
  <c r="AG233" i="134"/>
  <c r="X7" i="134"/>
  <c r="AE48" i="134"/>
  <c r="AL82" i="134"/>
  <c r="AQ283" i="134"/>
  <c r="AL317" i="134"/>
  <c r="AG339" i="134"/>
  <c r="AL346" i="134"/>
  <c r="L353" i="134"/>
  <c r="AG10" i="134"/>
  <c r="AG39" i="134"/>
  <c r="V67" i="134"/>
  <c r="AG80" i="134"/>
  <c r="AQ142" i="134"/>
  <c r="AG213" i="134"/>
  <c r="AQ240" i="134"/>
  <c r="AL303" i="134"/>
  <c r="AQ305" i="134"/>
  <c r="AG24" i="134"/>
  <c r="AP353" i="134"/>
  <c r="AL20" i="134"/>
  <c r="AQ25" i="134"/>
  <c r="AL35" i="134"/>
  <c r="AE38" i="134"/>
  <c r="AL75" i="134"/>
  <c r="AQ86" i="134"/>
  <c r="AG91" i="134"/>
  <c r="AQ120" i="134"/>
  <c r="AL131" i="134"/>
  <c r="AL136" i="134"/>
  <c r="AG146" i="134"/>
  <c r="AG183" i="134"/>
  <c r="AG188" i="134"/>
  <c r="AQ196" i="134"/>
  <c r="AG197" i="134"/>
  <c r="AL222" i="134"/>
  <c r="AL253" i="134"/>
  <c r="X252" i="134"/>
  <c r="AL282" i="134"/>
  <c r="AG286" i="134"/>
  <c r="AL304" i="134"/>
  <c r="AG328" i="134"/>
  <c r="AL333" i="134"/>
  <c r="AG16" i="134"/>
  <c r="AG29" i="134"/>
  <c r="AG52" i="134"/>
  <c r="AG93" i="134"/>
  <c r="AQ241" i="134"/>
  <c r="AG260" i="134"/>
  <c r="AG285" i="134"/>
  <c r="AG287" i="134"/>
  <c r="V345" i="134"/>
  <c r="AQ66" i="134"/>
  <c r="AQ80" i="134"/>
  <c r="AG81" i="134"/>
  <c r="AL102" i="134"/>
  <c r="AL104" i="134"/>
  <c r="AG109" i="134"/>
  <c r="AG114" i="134"/>
  <c r="AL118" i="134"/>
  <c r="AL139" i="134"/>
  <c r="AL164" i="134"/>
  <c r="AG167" i="134"/>
  <c r="AL179" i="134"/>
  <c r="AQ188" i="134"/>
  <c r="AG201" i="134"/>
  <c r="AL205" i="134"/>
  <c r="AQ214" i="134"/>
  <c r="AG220" i="134"/>
  <c r="AL230" i="134"/>
  <c r="AQ234" i="134"/>
  <c r="AL263" i="134"/>
  <c r="AG276" i="134"/>
  <c r="AG277" i="134"/>
  <c r="AQ285" i="134"/>
  <c r="W291" i="134"/>
  <c r="AL299" i="134"/>
  <c r="AG317" i="134"/>
  <c r="AQ320" i="134"/>
  <c r="AL324" i="134"/>
  <c r="AG329" i="134"/>
  <c r="AG346" i="134"/>
  <c r="AQ15" i="134"/>
  <c r="AL24" i="134"/>
  <c r="AG45" i="134"/>
  <c r="AG54" i="134"/>
  <c r="AG83" i="134"/>
  <c r="AL88" i="134"/>
  <c r="AL121" i="134"/>
  <c r="AG152" i="134"/>
  <c r="AQ160" i="134"/>
  <c r="AL165" i="134"/>
  <c r="AL180" i="134"/>
  <c r="AG191" i="134"/>
  <c r="AL229" i="134"/>
  <c r="AL240" i="134"/>
  <c r="AF244" i="134"/>
  <c r="AB244" i="134"/>
  <c r="X244" i="134"/>
  <c r="AL251" i="134"/>
  <c r="AG254" i="134"/>
  <c r="AL256" i="134"/>
  <c r="AL265" i="134"/>
  <c r="AL284" i="134"/>
  <c r="AQ294" i="134"/>
  <c r="AG295" i="134"/>
  <c r="AL314" i="134"/>
  <c r="AG331" i="134"/>
  <c r="AL334" i="134"/>
  <c r="AG337" i="134"/>
  <c r="AL344" i="134"/>
  <c r="AG33" i="134"/>
  <c r="AG47" i="134"/>
  <c r="AQ52" i="134"/>
  <c r="AL71" i="134"/>
  <c r="AL89" i="134"/>
  <c r="AG95" i="134"/>
  <c r="AL105" i="134"/>
  <c r="AG112" i="134"/>
  <c r="AG116" i="134"/>
  <c r="AG178" i="134"/>
  <c r="AG210" i="134"/>
  <c r="AL233" i="134"/>
  <c r="AG238" i="134"/>
  <c r="AA244" i="134"/>
  <c r="AE252" i="134"/>
  <c r="AG261" i="134"/>
  <c r="AL267" i="134"/>
  <c r="AG278" i="134"/>
  <c r="AQ308" i="134"/>
  <c r="AQ322" i="134"/>
  <c r="AG323" i="134"/>
  <c r="AL326" i="134"/>
  <c r="AQ328" i="134"/>
  <c r="AG34" i="134"/>
  <c r="AG37" i="134"/>
  <c r="AL11" i="134"/>
  <c r="AL12" i="134"/>
  <c r="AL14" i="134"/>
  <c r="AG19" i="134"/>
  <c r="AG20" i="134"/>
  <c r="AL26" i="134"/>
  <c r="AL27" i="134"/>
  <c r="AL50" i="134"/>
  <c r="AL65" i="134"/>
  <c r="AL66" i="134"/>
  <c r="AL80" i="134"/>
  <c r="AQ82" i="134"/>
  <c r="AL99" i="134"/>
  <c r="AL100" i="134"/>
  <c r="AL188" i="134"/>
  <c r="AG222" i="134"/>
  <c r="AL234" i="134"/>
  <c r="AG253" i="134"/>
  <c r="AG271" i="134"/>
  <c r="AL274" i="134"/>
  <c r="AG282" i="134"/>
  <c r="AG290" i="134"/>
  <c r="AQ303" i="134"/>
  <c r="E353" i="134"/>
  <c r="Z353" i="134"/>
  <c r="E19" i="133" s="1"/>
  <c r="AL36" i="134"/>
  <c r="W38" i="134"/>
  <c r="AL42" i="134"/>
  <c r="AG50" i="134"/>
  <c r="AL53" i="134"/>
  <c r="AG55" i="134"/>
  <c r="AL60" i="134"/>
  <c r="AD67" i="134"/>
  <c r="AG71" i="134"/>
  <c r="AL78" i="134"/>
  <c r="AL90" i="134"/>
  <c r="AL108" i="134"/>
  <c r="AQ110" i="134"/>
  <c r="AL119" i="134"/>
  <c r="AL132" i="134"/>
  <c r="AL134" i="134"/>
  <c r="AQ153" i="134"/>
  <c r="AG156" i="134"/>
  <c r="AG168" i="134"/>
  <c r="AL170" i="134"/>
  <c r="AF208" i="134"/>
  <c r="AL232" i="134"/>
  <c r="AG236" i="134"/>
  <c r="AG248" i="134"/>
  <c r="AG258" i="134"/>
  <c r="W252" i="134"/>
  <c r="AQ270" i="134"/>
  <c r="AQ275" i="134"/>
  <c r="AL285" i="134"/>
  <c r="AQ288" i="134"/>
  <c r="AE291" i="134"/>
  <c r="AL338" i="134"/>
  <c r="AQ343" i="134"/>
  <c r="AL352" i="134"/>
  <c r="F353" i="134"/>
  <c r="AL19" i="134"/>
  <c r="AL28" i="134"/>
  <c r="AL29" i="134"/>
  <c r="AF7" i="134"/>
  <c r="AG32" i="134"/>
  <c r="AG46" i="134"/>
  <c r="AB38" i="134"/>
  <c r="AA48" i="134"/>
  <c r="AL57" i="134"/>
  <c r="AG75" i="134"/>
  <c r="AL91" i="134"/>
  <c r="AL96" i="134"/>
  <c r="AL149" i="134"/>
  <c r="AL150" i="134"/>
  <c r="AG164" i="134"/>
  <c r="AG187" i="134"/>
  <c r="AG199" i="134"/>
  <c r="AG200" i="134"/>
  <c r="AL239" i="134"/>
  <c r="Q244" i="134"/>
  <c r="AG265" i="134"/>
  <c r="AL269" i="134"/>
  <c r="AG272" i="134"/>
  <c r="AL280" i="134"/>
  <c r="X291" i="134"/>
  <c r="AL298" i="134"/>
  <c r="AG307" i="134"/>
  <c r="AG322" i="134"/>
  <c r="AQ155" i="134"/>
  <c r="AA208" i="134"/>
  <c r="V244" i="134"/>
  <c r="AI345" i="134"/>
  <c r="AQ345" i="134" s="1"/>
  <c r="AD7" i="134"/>
  <c r="S48" i="134"/>
  <c r="AQ45" i="134"/>
  <c r="AG182" i="134"/>
  <c r="AQ199" i="134"/>
  <c r="AQ206" i="134"/>
  <c r="AQ221" i="134"/>
  <c r="AQ263" i="134"/>
  <c r="AQ276" i="134"/>
  <c r="AF291" i="134"/>
  <c r="AB291" i="134"/>
  <c r="AB345" i="134"/>
  <c r="AB67" i="134"/>
  <c r="AQ22" i="134"/>
  <c r="AG51" i="134"/>
  <c r="AQ71" i="134"/>
  <c r="K353" i="134"/>
  <c r="V7" i="134"/>
  <c r="AG18" i="134"/>
  <c r="AL21" i="134"/>
  <c r="P7" i="134"/>
  <c r="AG27" i="134"/>
  <c r="AL30" i="134"/>
  <c r="AG41" i="134"/>
  <c r="AQ50" i="134"/>
  <c r="W48" i="134"/>
  <c r="AG69" i="134"/>
  <c r="AQ72" i="134"/>
  <c r="AG76" i="134"/>
  <c r="AG77" i="134"/>
  <c r="AL83" i="134"/>
  <c r="AG84" i="134"/>
  <c r="AG89" i="134"/>
  <c r="AL98" i="134"/>
  <c r="AG107" i="134"/>
  <c r="AG118" i="134"/>
  <c r="P291" i="134"/>
  <c r="N291" i="134"/>
  <c r="AQ295" i="134"/>
  <c r="AQ302" i="134"/>
  <c r="AL305" i="134"/>
  <c r="AQ334" i="134"/>
  <c r="AQ340" i="134"/>
  <c r="AG350" i="134"/>
  <c r="AF67" i="134"/>
  <c r="H353" i="134"/>
  <c r="AQ24" i="134"/>
  <c r="P38" i="134"/>
  <c r="AN353" i="134"/>
  <c r="E58" i="133" s="1"/>
  <c r="F59" i="127" s="1"/>
  <c r="AG9" i="134"/>
  <c r="S7" i="134"/>
  <c r="AG36" i="134"/>
  <c r="S38" i="134"/>
  <c r="AG42" i="134"/>
  <c r="AG60" i="134"/>
  <c r="AE67" i="134"/>
  <c r="AA67" i="134"/>
  <c r="AG90" i="134"/>
  <c r="AQ95" i="134"/>
  <c r="AG132" i="134"/>
  <c r="AL142" i="134"/>
  <c r="AG148" i="134"/>
  <c r="AG170" i="134"/>
  <c r="AG171" i="134"/>
  <c r="AG196" i="134"/>
  <c r="AL220" i="134"/>
  <c r="AQ222" i="134"/>
  <c r="AE208" i="134"/>
  <c r="AG229" i="134"/>
  <c r="AG251" i="134"/>
  <c r="S252" i="134"/>
  <c r="AL300" i="134"/>
  <c r="AG304" i="134"/>
  <c r="AQ307" i="134"/>
  <c r="AG319" i="134"/>
  <c r="AL348" i="134"/>
  <c r="AO353" i="134"/>
  <c r="E59" i="133" s="1"/>
  <c r="F60" i="127" s="1"/>
  <c r="AL15" i="134"/>
  <c r="AL22" i="134"/>
  <c r="AG28" i="134"/>
  <c r="AL31" i="134"/>
  <c r="AL45" i="134"/>
  <c r="AG57" i="134"/>
  <c r="AG78" i="134"/>
  <c r="AQ81" i="134"/>
  <c r="AQ89" i="134"/>
  <c r="AL93" i="134"/>
  <c r="AG96" i="134"/>
  <c r="AG103" i="134"/>
  <c r="AL112" i="134"/>
  <c r="AG135" i="134"/>
  <c r="AL143" i="134"/>
  <c r="AL144" i="134"/>
  <c r="V161" i="134"/>
  <c r="AL199" i="134"/>
  <c r="AL212" i="134"/>
  <c r="AG216" i="134"/>
  <c r="AG239" i="134"/>
  <c r="AL242" i="134"/>
  <c r="AQ259" i="134"/>
  <c r="AG269" i="134"/>
  <c r="P252" i="134"/>
  <c r="AQ273" i="134"/>
  <c r="AG280" i="134"/>
  <c r="AL321" i="134"/>
  <c r="AL343" i="134"/>
  <c r="AQ70" i="134"/>
  <c r="AQ104" i="134"/>
  <c r="P48" i="134"/>
  <c r="AQ238" i="134"/>
  <c r="W208" i="134"/>
  <c r="AL290" i="134"/>
  <c r="AQ297" i="134"/>
  <c r="AQ319" i="134"/>
  <c r="AG320" i="134"/>
  <c r="AL328" i="134"/>
  <c r="AL340" i="134"/>
  <c r="AA7" i="134"/>
  <c r="AQ60" i="134"/>
  <c r="AG65" i="134"/>
  <c r="W67" i="134"/>
  <c r="AL69" i="134"/>
  <c r="X161" i="134"/>
  <c r="AG209" i="134"/>
  <c r="AD208" i="134"/>
  <c r="AQ279" i="134"/>
  <c r="AQ351" i="134"/>
  <c r="V38" i="134"/>
  <c r="U353" i="134"/>
  <c r="E14" i="133" s="1"/>
  <c r="AG14" i="134"/>
  <c r="AB7" i="134"/>
  <c r="Q38" i="134"/>
  <c r="AQ42" i="134"/>
  <c r="AG49" i="134"/>
  <c r="X48" i="134"/>
  <c r="AQ53" i="134"/>
  <c r="AG62" i="134"/>
  <c r="X67" i="134"/>
  <c r="P67" i="134"/>
  <c r="AA101" i="134"/>
  <c r="AG124" i="134"/>
  <c r="AQ132" i="134"/>
  <c r="AE244" i="134"/>
  <c r="AG300" i="134"/>
  <c r="AL302" i="134"/>
  <c r="AG316" i="134"/>
  <c r="AL322" i="134"/>
  <c r="AG333" i="134"/>
  <c r="AJ353" i="134"/>
  <c r="E54" i="133" s="1"/>
  <c r="F55" i="127" s="1"/>
  <c r="R353" i="134"/>
  <c r="E11" i="133" s="1"/>
  <c r="J11" i="133" s="1"/>
  <c r="AL9" i="134"/>
  <c r="AG13" i="134"/>
  <c r="AG21" i="134"/>
  <c r="AQ27" i="134"/>
  <c r="AG30" i="134"/>
  <c r="AQ36" i="134"/>
  <c r="AE7" i="134"/>
  <c r="AG23" i="134"/>
  <c r="AL37" i="134"/>
  <c r="AL39" i="134"/>
  <c r="AL40" i="134"/>
  <c r="AL38" i="134" s="1"/>
  <c r="AG44" i="134"/>
  <c r="V48" i="134"/>
  <c r="AF48" i="134"/>
  <c r="AG58" i="134"/>
  <c r="AQ73" i="134"/>
  <c r="AG74" i="134"/>
  <c r="AL76" i="134"/>
  <c r="AL84" i="134"/>
  <c r="AL117" i="134"/>
  <c r="AG125" i="134"/>
  <c r="AG142" i="134"/>
  <c r="AL146" i="134"/>
  <c r="AG155" i="134"/>
  <c r="AL158" i="134"/>
  <c r="AL160" i="134"/>
  <c r="AL178" i="134"/>
  <c r="AQ179" i="134"/>
  <c r="AL189" i="134"/>
  <c r="AL214" i="134"/>
  <c r="AG247" i="134"/>
  <c r="AG262" i="134"/>
  <c r="AL273" i="134"/>
  <c r="AL278" i="134"/>
  <c r="AQ299" i="134"/>
  <c r="AQ300" i="134"/>
  <c r="AL310" i="134"/>
  <c r="AQ316" i="134"/>
  <c r="AL318" i="134"/>
  <c r="AG321" i="134"/>
  <c r="AQ325" i="134"/>
  <c r="AG326" i="134"/>
  <c r="AQ339" i="134"/>
  <c r="P345" i="134"/>
  <c r="AQ347" i="134"/>
  <c r="N345" i="134"/>
  <c r="AG94" i="134"/>
  <c r="AL106" i="134"/>
  <c r="AG117" i="134"/>
  <c r="AG129" i="134"/>
  <c r="X101" i="134"/>
  <c r="AL133" i="134"/>
  <c r="AQ137" i="134"/>
  <c r="AQ148" i="134"/>
  <c r="AG149" i="134"/>
  <c r="AG150" i="134"/>
  <c r="AG151" i="134"/>
  <c r="AL154" i="134"/>
  <c r="AQ156" i="134"/>
  <c r="AG158" i="134"/>
  <c r="AL175" i="134"/>
  <c r="AG184" i="134"/>
  <c r="AG192" i="134"/>
  <c r="AL195" i="134"/>
  <c r="AG211" i="134"/>
  <c r="AQ216" i="134"/>
  <c r="AG232" i="134"/>
  <c r="AL241" i="134"/>
  <c r="AL243" i="134"/>
  <c r="AL246" i="134"/>
  <c r="AL259" i="134"/>
  <c r="AL271" i="134"/>
  <c r="AL289" i="134"/>
  <c r="AL292" i="134"/>
  <c r="AL294" i="134"/>
  <c r="AG302" i="134"/>
  <c r="AL312" i="134"/>
  <c r="AG324" i="134"/>
  <c r="AL329" i="134"/>
  <c r="AG343" i="134"/>
  <c r="AH345" i="134"/>
  <c r="AF345" i="134"/>
  <c r="AL349" i="134"/>
  <c r="AL97" i="134"/>
  <c r="AG105" i="134"/>
  <c r="AG110" i="134"/>
  <c r="W101" i="134"/>
  <c r="AG122" i="134"/>
  <c r="AL125" i="134"/>
  <c r="AG130" i="134"/>
  <c r="AG143" i="134"/>
  <c r="AQ149" i="134"/>
  <c r="AL156" i="134"/>
  <c r="AG165" i="134"/>
  <c r="AL172" i="134"/>
  <c r="AG174" i="134"/>
  <c r="AG176" i="134"/>
  <c r="AB161" i="134"/>
  <c r="AL187" i="134"/>
  <c r="AG194" i="134"/>
  <c r="AL196" i="134"/>
  <c r="AG198" i="134"/>
  <c r="AG202" i="134"/>
  <c r="AG221" i="134"/>
  <c r="AL223" i="134"/>
  <c r="AL224" i="134"/>
  <c r="AL225" i="134"/>
  <c r="AL227" i="134"/>
  <c r="AQ231" i="134"/>
  <c r="AQ232" i="134"/>
  <c r="AG234" i="134"/>
  <c r="AG235" i="134"/>
  <c r="AG240" i="134"/>
  <c r="AG263" i="134"/>
  <c r="AL272" i="134"/>
  <c r="AL276" i="134"/>
  <c r="AL286" i="134"/>
  <c r="AL295" i="134"/>
  <c r="AL319" i="134"/>
  <c r="AQ321" i="134"/>
  <c r="AG338" i="134"/>
  <c r="AG341" i="134"/>
  <c r="Q345" i="134"/>
  <c r="AG111" i="134"/>
  <c r="AG113" i="134"/>
  <c r="AG121" i="134"/>
  <c r="AG145" i="134"/>
  <c r="AG153" i="134"/>
  <c r="AQ158" i="134"/>
  <c r="AE161" i="134"/>
  <c r="AG180" i="134"/>
  <c r="AG185" i="134"/>
  <c r="AG203" i="134"/>
  <c r="AG255" i="134"/>
  <c r="AD252" i="134"/>
  <c r="AG270" i="134"/>
  <c r="AB252" i="134"/>
  <c r="AG306" i="134"/>
  <c r="AG311" i="134"/>
  <c r="AG315" i="134"/>
  <c r="AL316" i="134"/>
  <c r="AQ318" i="134"/>
  <c r="AL323" i="134"/>
  <c r="AQ348" i="134"/>
  <c r="W345" i="134"/>
  <c r="AG120" i="134"/>
  <c r="AG133" i="134"/>
  <c r="AL137" i="134"/>
  <c r="AL138" i="134"/>
  <c r="AQ143" i="134"/>
  <c r="AQ150" i="134"/>
  <c r="AQ152" i="134"/>
  <c r="AG154" i="134"/>
  <c r="AL157" i="134"/>
  <c r="AG166" i="134"/>
  <c r="AG175" i="134"/>
  <c r="AG177" i="134"/>
  <c r="AQ185" i="134"/>
  <c r="AG195" i="134"/>
  <c r="AQ202" i="134"/>
  <c r="AL206" i="134"/>
  <c r="AL207" i="134"/>
  <c r="AL231" i="134"/>
  <c r="AQ233" i="134"/>
  <c r="AL238" i="134"/>
  <c r="AG241" i="134"/>
  <c r="AG243" i="134"/>
  <c r="AG246" i="134"/>
  <c r="AQ250" i="134"/>
  <c r="AA252" i="134"/>
  <c r="AL257" i="134"/>
  <c r="AQ262" i="134"/>
  <c r="AL277" i="134"/>
  <c r="AG279" i="134"/>
  <c r="AL283" i="134"/>
  <c r="AQ284" i="134"/>
  <c r="AG289" i="134"/>
  <c r="AG293" i="134"/>
  <c r="AG294" i="134"/>
  <c r="AA291" i="134"/>
  <c r="S291" i="134"/>
  <c r="AQ298" i="134"/>
  <c r="AG303" i="134"/>
  <c r="AQ306" i="134"/>
  <c r="AL313" i="134"/>
  <c r="AL320" i="134"/>
  <c r="AG325" i="134"/>
  <c r="AL337" i="134"/>
  <c r="AQ344" i="134"/>
  <c r="AL347" i="134"/>
  <c r="AG349" i="134"/>
  <c r="AG99" i="134"/>
  <c r="AG100" i="134"/>
  <c r="AG104" i="134"/>
  <c r="AG139" i="134"/>
  <c r="AG140" i="134"/>
  <c r="AG141" i="134"/>
  <c r="AG162" i="134"/>
  <c r="AQ172" i="134"/>
  <c r="AL177" i="134"/>
  <c r="AL185" i="134"/>
  <c r="AQ187" i="134"/>
  <c r="AQ191" i="134"/>
  <c r="AL203" i="134"/>
  <c r="AQ205" i="134"/>
  <c r="AG207" i="134"/>
  <c r="AG217" i="134"/>
  <c r="AG218" i="134"/>
  <c r="AQ223" i="134"/>
  <c r="AG231" i="134"/>
  <c r="AQ248" i="134"/>
  <c r="AG249" i="134"/>
  <c r="AQ256" i="134"/>
  <c r="AQ260" i="134"/>
  <c r="AL266" i="134"/>
  <c r="AG268" i="134"/>
  <c r="AL270" i="134"/>
  <c r="AQ272" i="134"/>
  <c r="AG273" i="134"/>
  <c r="AQ280" i="134"/>
  <c r="AQ290" i="134"/>
  <c r="AG296" i="134"/>
  <c r="AQ301" i="134"/>
  <c r="AG305" i="134"/>
  <c r="AG310" i="134"/>
  <c r="AQ323" i="134"/>
  <c r="AG332" i="134"/>
  <c r="AG347" i="134"/>
  <c r="AQ350" i="134"/>
  <c r="AG351" i="134"/>
  <c r="AG352" i="134"/>
  <c r="AQ41" i="134"/>
  <c r="T38" i="134"/>
  <c r="AQ68" i="134"/>
  <c r="AQ19" i="134"/>
  <c r="AQ43" i="134"/>
  <c r="T67" i="134"/>
  <c r="AQ12" i="134"/>
  <c r="AQ21" i="134"/>
  <c r="AQ54" i="134"/>
  <c r="AQ61" i="134"/>
  <c r="AQ10" i="134"/>
  <c r="AQ11" i="134"/>
  <c r="AQ13" i="134"/>
  <c r="AQ14" i="134"/>
  <c r="AQ30" i="134"/>
  <c r="AQ44" i="134"/>
  <c r="AQ58" i="134"/>
  <c r="AQ32" i="134"/>
  <c r="AQ46" i="134"/>
  <c r="AQ59" i="134"/>
  <c r="AQ16" i="134"/>
  <c r="N38" i="134"/>
  <c r="T48" i="134"/>
  <c r="AQ51" i="134"/>
  <c r="AQ56" i="134"/>
  <c r="T15" i="134"/>
  <c r="T7" i="134" s="1"/>
  <c r="J17" i="134"/>
  <c r="AI17" i="134" s="1"/>
  <c r="AQ17" i="134" s="1"/>
  <c r="I23" i="134"/>
  <c r="AH23" i="134" s="1"/>
  <c r="Q24" i="134"/>
  <c r="Q7" i="134" s="1"/>
  <c r="AI49" i="134"/>
  <c r="AL52" i="134"/>
  <c r="AL48" i="134" s="1"/>
  <c r="I65" i="134"/>
  <c r="AH65" i="134" s="1"/>
  <c r="Q77" i="134"/>
  <c r="Q67" i="134" s="1"/>
  <c r="AQ88" i="134"/>
  <c r="AQ93" i="134"/>
  <c r="AQ98" i="134"/>
  <c r="S101" i="134"/>
  <c r="T112" i="134"/>
  <c r="T101" i="134" s="1"/>
  <c r="AQ115" i="134"/>
  <c r="AL120" i="134"/>
  <c r="V101" i="134"/>
  <c r="D101" i="134"/>
  <c r="N125" i="134"/>
  <c r="J125" i="134"/>
  <c r="AI125" i="134" s="1"/>
  <c r="I125" i="134"/>
  <c r="AH125" i="134" s="1"/>
  <c r="AG128" i="134"/>
  <c r="AG138" i="134"/>
  <c r="AQ154" i="134"/>
  <c r="AQ175" i="134"/>
  <c r="AQ177" i="134"/>
  <c r="AQ195" i="134"/>
  <c r="M353" i="134"/>
  <c r="Y353" i="134"/>
  <c r="E18" i="133" s="1"/>
  <c r="F19" i="127" s="1"/>
  <c r="AK353" i="134"/>
  <c r="E55" i="133" s="1"/>
  <c r="F56" i="127" s="1"/>
  <c r="J23" i="134"/>
  <c r="AI23" i="134" s="1"/>
  <c r="J65" i="134"/>
  <c r="AI65" i="134" s="1"/>
  <c r="AH14" i="134"/>
  <c r="AG17" i="134"/>
  <c r="N23" i="134"/>
  <c r="AD38" i="134"/>
  <c r="Q51" i="134"/>
  <c r="Q48" i="134" s="1"/>
  <c r="I62" i="134"/>
  <c r="N65" i="134"/>
  <c r="N48" i="134" s="1"/>
  <c r="AG68" i="134"/>
  <c r="AQ99" i="134"/>
  <c r="AQ108" i="134"/>
  <c r="AL114" i="134"/>
  <c r="AQ126" i="134"/>
  <c r="AQ147" i="134"/>
  <c r="AQ170" i="134"/>
  <c r="P161" i="134"/>
  <c r="Q178" i="134"/>
  <c r="Q161" i="134" s="1"/>
  <c r="AQ186" i="134"/>
  <c r="AL194" i="134"/>
  <c r="AL202" i="134"/>
  <c r="O353" i="134"/>
  <c r="E8" i="133" s="1"/>
  <c r="AM353" i="134"/>
  <c r="E57" i="133" s="1"/>
  <c r="F58" i="127" s="1"/>
  <c r="J62" i="134"/>
  <c r="AI62" i="134" s="1"/>
  <c r="AQ62" i="134" s="1"/>
  <c r="I64" i="134"/>
  <c r="AH64" i="134" s="1"/>
  <c r="AH71" i="134"/>
  <c r="AD161" i="134"/>
  <c r="AG163" i="134"/>
  <c r="V208" i="134"/>
  <c r="AL213" i="134"/>
  <c r="AQ57" i="134"/>
  <c r="J64" i="134"/>
  <c r="AI64" i="134" s="1"/>
  <c r="AQ64" i="134" s="1"/>
  <c r="AQ117" i="134"/>
  <c r="AQ119" i="134"/>
  <c r="N141" i="134"/>
  <c r="N101" i="134" s="1"/>
  <c r="J141" i="134"/>
  <c r="AI141" i="134" s="1"/>
  <c r="I141" i="134"/>
  <c r="AH141" i="134" s="1"/>
  <c r="AQ157" i="134"/>
  <c r="AA161" i="134"/>
  <c r="AA353" i="134" s="1"/>
  <c r="E20" i="133" s="1"/>
  <c r="F21" i="127" s="1"/>
  <c r="AQ167" i="134"/>
  <c r="S67" i="134"/>
  <c r="AL68" i="134"/>
  <c r="AI78" i="134"/>
  <c r="AQ78" i="134" s="1"/>
  <c r="AG106" i="134"/>
  <c r="AQ109" i="134"/>
  <c r="AE101" i="134"/>
  <c r="AQ118" i="134"/>
  <c r="AQ128" i="134"/>
  <c r="AQ129" i="134"/>
  <c r="AG131" i="134"/>
  <c r="AQ139" i="134"/>
  <c r="AG144" i="134"/>
  <c r="AF161" i="134"/>
  <c r="AQ182" i="134"/>
  <c r="AL186" i="134"/>
  <c r="AG169" i="134"/>
  <c r="G353" i="134"/>
  <c r="I34" i="134"/>
  <c r="AH34" i="134" s="1"/>
  <c r="I40" i="134"/>
  <c r="P101" i="134"/>
  <c r="Q119" i="134"/>
  <c r="Q101" i="134" s="1"/>
  <c r="J34" i="134"/>
  <c r="AI34" i="134" s="1"/>
  <c r="AQ34" i="134" s="1"/>
  <c r="J40" i="134"/>
  <c r="AQ90" i="134"/>
  <c r="AQ96" i="134"/>
  <c r="AQ106" i="134"/>
  <c r="AD101" i="134"/>
  <c r="AG115" i="134"/>
  <c r="AB101" i="134"/>
  <c r="AB353" i="134" s="1"/>
  <c r="E21" i="133" s="1"/>
  <c r="F22" i="127" s="1"/>
  <c r="S161" i="134"/>
  <c r="T162" i="134"/>
  <c r="T161" i="134" s="1"/>
  <c r="AQ164" i="134"/>
  <c r="S208" i="134"/>
  <c r="AL13" i="134"/>
  <c r="AL7" i="134" s="1"/>
  <c r="I27" i="134"/>
  <c r="AH27" i="134" s="1"/>
  <c r="J37" i="134"/>
  <c r="AI37" i="134" s="1"/>
  <c r="AQ37" i="134" s="1"/>
  <c r="AQ91" i="134"/>
  <c r="AQ111" i="134"/>
  <c r="AQ131" i="134"/>
  <c r="AQ159" i="134"/>
  <c r="AQ174" i="134"/>
  <c r="AQ197" i="134"/>
  <c r="N198" i="134"/>
  <c r="D161" i="134"/>
  <c r="J198" i="134"/>
  <c r="AI198" i="134" s="1"/>
  <c r="I198" i="134"/>
  <c r="AH198" i="134" s="1"/>
  <c r="AD48" i="134"/>
  <c r="AQ97" i="134"/>
  <c r="AF101" i="134"/>
  <c r="AQ107" i="134"/>
  <c r="AQ114" i="134"/>
  <c r="AH115" i="134"/>
  <c r="AQ122" i="134"/>
  <c r="AQ144" i="134"/>
  <c r="AQ145" i="134"/>
  <c r="AG147" i="134"/>
  <c r="W161" i="134"/>
  <c r="AQ165" i="134"/>
  <c r="AQ180" i="134"/>
  <c r="N94" i="134"/>
  <c r="AQ94" i="134" s="1"/>
  <c r="AL162" i="134"/>
  <c r="AQ215" i="134"/>
  <c r="AQ236" i="134"/>
  <c r="AG237" i="134"/>
  <c r="AQ246" i="134"/>
  <c r="N244" i="134"/>
  <c r="T252" i="134"/>
  <c r="AQ264" i="134"/>
  <c r="I121" i="134"/>
  <c r="AH121" i="134" s="1"/>
  <c r="I244" i="134"/>
  <c r="AH248" i="134"/>
  <c r="AH244" i="134" s="1"/>
  <c r="J121" i="134"/>
  <c r="AQ237" i="134"/>
  <c r="AQ243" i="134"/>
  <c r="S244" i="134"/>
  <c r="T246" i="134"/>
  <c r="T244" i="134" s="1"/>
  <c r="AQ267" i="134"/>
  <c r="AQ271" i="134"/>
  <c r="I133" i="134"/>
  <c r="AH133" i="134" s="1"/>
  <c r="I140" i="134"/>
  <c r="AH140" i="134" s="1"/>
  <c r="AH163" i="134"/>
  <c r="I194" i="134"/>
  <c r="AH194" i="134" s="1"/>
  <c r="T208" i="134"/>
  <c r="J133" i="134"/>
  <c r="AI133" i="134" s="1"/>
  <c r="AQ133" i="134" s="1"/>
  <c r="J140" i="134"/>
  <c r="AI140" i="134" s="1"/>
  <c r="AQ140" i="134" s="1"/>
  <c r="AI163" i="134"/>
  <c r="AI161" i="134" s="1"/>
  <c r="I189" i="134"/>
  <c r="AH189" i="134" s="1"/>
  <c r="J194" i="134"/>
  <c r="AI194" i="134" s="1"/>
  <c r="AQ194" i="134" s="1"/>
  <c r="AQ211" i="134"/>
  <c r="AQ217" i="134"/>
  <c r="AQ225" i="134"/>
  <c r="AQ228" i="134"/>
  <c r="AQ261" i="134"/>
  <c r="I92" i="134"/>
  <c r="AH92" i="134" s="1"/>
  <c r="I127" i="134"/>
  <c r="AH127" i="134" s="1"/>
  <c r="J189" i="134"/>
  <c r="AI189" i="134" s="1"/>
  <c r="AQ189" i="134" s="1"/>
  <c r="AQ212" i="134"/>
  <c r="AQ249" i="134"/>
  <c r="AQ257" i="134"/>
  <c r="AQ268" i="134"/>
  <c r="AI277" i="134"/>
  <c r="AI252" i="134" s="1"/>
  <c r="J252" i="134"/>
  <c r="AQ296" i="134"/>
  <c r="AQ313" i="134"/>
  <c r="J92" i="134"/>
  <c r="AI92" i="134" s="1"/>
  <c r="AQ92" i="134" s="1"/>
  <c r="J127" i="134"/>
  <c r="AI127" i="134" s="1"/>
  <c r="AQ127" i="134" s="1"/>
  <c r="P208" i="134"/>
  <c r="Q212" i="134"/>
  <c r="Q208" i="134" s="1"/>
  <c r="W244" i="134"/>
  <c r="AL247" i="134"/>
  <c r="AL244" i="134" s="1"/>
  <c r="AQ220" i="134"/>
  <c r="AQ239" i="134"/>
  <c r="AD244" i="134"/>
  <c r="AG245" i="134"/>
  <c r="AQ258" i="134"/>
  <c r="AQ287" i="134"/>
  <c r="AQ314" i="134"/>
  <c r="I136" i="134"/>
  <c r="AH136" i="134" s="1"/>
  <c r="AB208" i="134"/>
  <c r="AF252" i="134"/>
  <c r="AQ278" i="134"/>
  <c r="J136" i="134"/>
  <c r="AI136" i="134" s="1"/>
  <c r="AQ136" i="134" s="1"/>
  <c r="N252" i="134"/>
  <c r="X208" i="134"/>
  <c r="AG223" i="134"/>
  <c r="AQ235" i="134"/>
  <c r="AQ251" i="134"/>
  <c r="AQ255" i="134"/>
  <c r="AQ274" i="134"/>
  <c r="AQ311" i="134"/>
  <c r="AQ315" i="134"/>
  <c r="N224" i="134"/>
  <c r="AQ224" i="134" s="1"/>
  <c r="V252" i="134"/>
  <c r="AL268" i="134"/>
  <c r="AL308" i="135"/>
  <c r="E39" i="133" s="1"/>
  <c r="AR76" i="135"/>
  <c r="U76" i="135"/>
  <c r="AT102" i="135"/>
  <c r="W102" i="135"/>
  <c r="AR306" i="135"/>
  <c r="U306" i="135"/>
  <c r="V291" i="134"/>
  <c r="AQ352" i="134"/>
  <c r="AM308" i="135"/>
  <c r="E40" i="133" s="1"/>
  <c r="AT122" i="135"/>
  <c r="W122" i="135"/>
  <c r="AT124" i="135"/>
  <c r="W124" i="135"/>
  <c r="AT258" i="135"/>
  <c r="W258" i="135"/>
  <c r="F67" i="135"/>
  <c r="AR69" i="135"/>
  <c r="U69" i="135"/>
  <c r="AT131" i="135"/>
  <c r="W131" i="135"/>
  <c r="AU275" i="135"/>
  <c r="X275" i="135"/>
  <c r="AR287" i="135"/>
  <c r="U287" i="135"/>
  <c r="Q272" i="134"/>
  <c r="Q252" i="134" s="1"/>
  <c r="Q292" i="134"/>
  <c r="Q291" i="134" s="1"/>
  <c r="T297" i="134"/>
  <c r="T291" i="134" s="1"/>
  <c r="AQ338" i="134"/>
  <c r="AE345" i="134"/>
  <c r="AQ349" i="134"/>
  <c r="AY16" i="135"/>
  <c r="AT98" i="135"/>
  <c r="W98" i="135"/>
  <c r="I227" i="134"/>
  <c r="AH227" i="134" s="1"/>
  <c r="I277" i="134"/>
  <c r="AH277" i="134" s="1"/>
  <c r="AT172" i="135"/>
  <c r="W172" i="135"/>
  <c r="AT191" i="135"/>
  <c r="H181" i="135"/>
  <c r="W191" i="135"/>
  <c r="AT198" i="135"/>
  <c r="W198" i="135"/>
  <c r="AT230" i="135"/>
  <c r="W230" i="135"/>
  <c r="I219" i="134"/>
  <c r="J227" i="134"/>
  <c r="AI227" i="134" s="1"/>
  <c r="AQ227" i="134" s="1"/>
  <c r="AG266" i="134"/>
  <c r="AG327" i="134"/>
  <c r="J331" i="134"/>
  <c r="AI331" i="134" s="1"/>
  <c r="AQ331" i="134" s="1"/>
  <c r="I331" i="134"/>
  <c r="AH331" i="134" s="1"/>
  <c r="AQ341" i="134"/>
  <c r="AT23" i="135"/>
  <c r="W23" i="135"/>
  <c r="H16" i="135"/>
  <c r="AR56" i="135"/>
  <c r="U56" i="135"/>
  <c r="D50" i="135"/>
  <c r="F63" i="135"/>
  <c r="AR86" i="135"/>
  <c r="U86" i="135"/>
  <c r="D96" i="135"/>
  <c r="D308" i="135" s="1"/>
  <c r="H103" i="135"/>
  <c r="H96" i="135" s="1"/>
  <c r="D107" i="135"/>
  <c r="H109" i="135"/>
  <c r="AT111" i="135"/>
  <c r="W111" i="135"/>
  <c r="AW107" i="135"/>
  <c r="AT127" i="135"/>
  <c r="W127" i="135"/>
  <c r="AT129" i="135"/>
  <c r="AW181" i="135"/>
  <c r="AR307" i="135"/>
  <c r="U307" i="135"/>
  <c r="J219" i="134"/>
  <c r="AH269" i="134"/>
  <c r="AL330" i="134"/>
  <c r="I345" i="134"/>
  <c r="AU37" i="135"/>
  <c r="AW67" i="135"/>
  <c r="AT125" i="135"/>
  <c r="W125" i="135"/>
  <c r="AT143" i="135"/>
  <c r="W143" i="135"/>
  <c r="AX181" i="135"/>
  <c r="AT223" i="135"/>
  <c r="W223" i="135"/>
  <c r="W263" i="135"/>
  <c r="AT263" i="135"/>
  <c r="AR303" i="135"/>
  <c r="U303" i="135"/>
  <c r="J242" i="134"/>
  <c r="AI242" i="134" s="1"/>
  <c r="AQ242" i="134" s="1"/>
  <c r="J247" i="134"/>
  <c r="AX107" i="135"/>
  <c r="AT194" i="135"/>
  <c r="W194" i="135"/>
  <c r="J345" i="134"/>
  <c r="AX67" i="135"/>
  <c r="AT121" i="135"/>
  <c r="W121" i="135"/>
  <c r="AT173" i="135"/>
  <c r="W173" i="135"/>
  <c r="AT214" i="135"/>
  <c r="W214" i="135"/>
  <c r="AD291" i="134"/>
  <c r="I297" i="134"/>
  <c r="AQ332" i="134"/>
  <c r="AH308" i="135"/>
  <c r="E35" i="133" s="1"/>
  <c r="U93" i="135"/>
  <c r="AR93" i="135"/>
  <c r="AT130" i="135"/>
  <c r="W130" i="135"/>
  <c r="AT155" i="135"/>
  <c r="W155" i="135"/>
  <c r="AL203" i="135"/>
  <c r="I224" i="134"/>
  <c r="AH224" i="134" s="1"/>
  <c r="AI308" i="135"/>
  <c r="E36" i="133" s="1"/>
  <c r="AX308" i="135"/>
  <c r="E67" i="133" s="1"/>
  <c r="I37" i="135"/>
  <c r="I308" i="135" s="1"/>
  <c r="AU41" i="135"/>
  <c r="X41" i="135"/>
  <c r="AY67" i="135"/>
  <c r="U87" i="135"/>
  <c r="AR87" i="135"/>
  <c r="AR91" i="135"/>
  <c r="U91" i="135"/>
  <c r="AT112" i="135"/>
  <c r="W112" i="135"/>
  <c r="AT128" i="135"/>
  <c r="W128" i="135"/>
  <c r="AY203" i="135"/>
  <c r="AG340" i="134"/>
  <c r="AD345" i="134"/>
  <c r="X345" i="134"/>
  <c r="S345" i="134"/>
  <c r="AL350" i="134"/>
  <c r="K308" i="135"/>
  <c r="AJ308" i="135"/>
  <c r="E37" i="133" s="1"/>
  <c r="AS15" i="135"/>
  <c r="G7" i="135"/>
  <c r="G308" i="135" s="1"/>
  <c r="V15" i="135"/>
  <c r="AW16" i="135"/>
  <c r="AW308" i="135" s="1"/>
  <c r="E66" i="133" s="1"/>
  <c r="AR85" i="135"/>
  <c r="U85" i="135"/>
  <c r="AR89" i="135"/>
  <c r="U89" i="135"/>
  <c r="AT117" i="135"/>
  <c r="W117" i="135"/>
  <c r="AY181" i="135"/>
  <c r="AY308" i="135" s="1"/>
  <c r="E68" i="133" s="1"/>
  <c r="H203" i="135"/>
  <c r="AT205" i="135"/>
  <c r="AT203" i="135" s="1"/>
  <c r="W205" i="135"/>
  <c r="AR283" i="135"/>
  <c r="U283" i="135"/>
  <c r="AR304" i="135"/>
  <c r="U304" i="135"/>
  <c r="AS9" i="135"/>
  <c r="AT24" i="135"/>
  <c r="AT29" i="135"/>
  <c r="AU42" i="135"/>
  <c r="AR77" i="135"/>
  <c r="AT99" i="135"/>
  <c r="AT118" i="135"/>
  <c r="AT132" i="135"/>
  <c r="AT156" i="135"/>
  <c r="AT163" i="135"/>
  <c r="AT165" i="135"/>
  <c r="AT167" i="135"/>
  <c r="AT169" i="135"/>
  <c r="AT192" i="135"/>
  <c r="AT181" i="135" s="1"/>
  <c r="AT206" i="135"/>
  <c r="AT231" i="135"/>
  <c r="AT243" i="135"/>
  <c r="AT255" i="135"/>
  <c r="AU269" i="135"/>
  <c r="AU265" i="135" s="1"/>
  <c r="AR280" i="135"/>
  <c r="AR278" i="135" s="1"/>
  <c r="AR286" i="135"/>
  <c r="AR295" i="135"/>
  <c r="AS11" i="135"/>
  <c r="V13" i="135"/>
  <c r="AT19" i="135"/>
  <c r="AT16" i="135" s="1"/>
  <c r="W21" i="135"/>
  <c r="AT36" i="135"/>
  <c r="AU49" i="135"/>
  <c r="U52" i="135"/>
  <c r="U54" i="135"/>
  <c r="AR59" i="135"/>
  <c r="AR64" i="135"/>
  <c r="AR72" i="135"/>
  <c r="U74" i="135"/>
  <c r="AR84" i="135"/>
  <c r="AR90" i="135"/>
  <c r="AT113" i="135"/>
  <c r="W115" i="135"/>
  <c r="W141" i="135"/>
  <c r="AT151" i="135"/>
  <c r="W153" i="135"/>
  <c r="AT171" i="135"/>
  <c r="W189" i="135"/>
  <c r="AT197" i="135"/>
  <c r="AT208" i="135"/>
  <c r="W212" i="135"/>
  <c r="AT217" i="135"/>
  <c r="W221" i="135"/>
  <c r="AT226" i="135"/>
  <c r="W228" i="135"/>
  <c r="AT238" i="135"/>
  <c r="W240" i="135"/>
  <c r="AT250" i="135"/>
  <c r="W252" i="135"/>
  <c r="X276" i="135"/>
  <c r="W242" i="135"/>
  <c r="W254" i="135"/>
  <c r="W262" i="135"/>
  <c r="X268" i="135"/>
  <c r="U290" i="135"/>
  <c r="U294" i="135"/>
  <c r="V10" i="135"/>
  <c r="V7" i="135" s="1"/>
  <c r="V308" i="135" s="1"/>
  <c r="E24" i="133" s="1"/>
  <c r="W18" i="135"/>
  <c r="W35" i="135"/>
  <c r="X48" i="135"/>
  <c r="U58" i="135"/>
  <c r="U71" i="135"/>
  <c r="U83" i="135"/>
  <c r="W138" i="135"/>
  <c r="W150" i="135"/>
  <c r="W162" i="135"/>
  <c r="W164" i="135"/>
  <c r="W166" i="135"/>
  <c r="W168" i="135"/>
  <c r="W170" i="135"/>
  <c r="W186" i="135"/>
  <c r="W196" i="135"/>
  <c r="W207" i="135"/>
  <c r="W225" i="135"/>
  <c r="W237" i="135"/>
  <c r="F278" i="135"/>
  <c r="W25" i="135"/>
  <c r="W30" i="135"/>
  <c r="X43" i="135"/>
  <c r="U78" i="135"/>
  <c r="U94" i="135"/>
  <c r="W100" i="135"/>
  <c r="W119" i="135"/>
  <c r="W133" i="135"/>
  <c r="W145" i="135"/>
  <c r="W157" i="135"/>
  <c r="W193" i="135"/>
  <c r="W209" i="135"/>
  <c r="W232" i="135"/>
  <c r="W244" i="135"/>
  <c r="W256" i="135"/>
  <c r="I265" i="135"/>
  <c r="X270" i="135"/>
  <c r="U281" i="135"/>
  <c r="U278" i="135" s="1"/>
  <c r="U296" i="135"/>
  <c r="V12" i="135"/>
  <c r="W20" i="135"/>
  <c r="U65" i="135"/>
  <c r="U73" i="135"/>
  <c r="W114" i="135"/>
  <c r="W140" i="135"/>
  <c r="W152" i="135"/>
  <c r="W188" i="135"/>
  <c r="W227" i="135"/>
  <c r="W239" i="135"/>
  <c r="T347" i="134"/>
  <c r="T345" i="134" s="1"/>
  <c r="W27" i="135"/>
  <c r="W32" i="135"/>
  <c r="X45" i="135"/>
  <c r="U53" i="135"/>
  <c r="U80" i="135"/>
  <c r="W135" i="135"/>
  <c r="W147" i="135"/>
  <c r="W159" i="135"/>
  <c r="W183" i="135"/>
  <c r="W211" i="135"/>
  <c r="W220" i="135"/>
  <c r="W246" i="135"/>
  <c r="W261" i="135"/>
  <c r="X272" i="135"/>
  <c r="U285" i="135"/>
  <c r="U298" i="135"/>
  <c r="I327" i="134"/>
  <c r="AH327" i="134" s="1"/>
  <c r="V14" i="135"/>
  <c r="W22" i="135"/>
  <c r="X40" i="135"/>
  <c r="U55" i="135"/>
  <c r="U62" i="135"/>
  <c r="U75" i="135"/>
  <c r="W116" i="135"/>
  <c r="W142" i="135"/>
  <c r="W154" i="135"/>
  <c r="W174" i="135"/>
  <c r="W176" i="135"/>
  <c r="W180" i="135"/>
  <c r="W204" i="135"/>
  <c r="W222" i="135"/>
  <c r="W229" i="135"/>
  <c r="W241" i="135"/>
  <c r="W253" i="135"/>
  <c r="X267" i="135"/>
  <c r="X277" i="135"/>
  <c r="U289" i="135"/>
  <c r="W34" i="135"/>
  <c r="U57" i="135"/>
  <c r="U82" i="135"/>
  <c r="W137" i="135"/>
  <c r="W149" i="135"/>
  <c r="W161" i="135"/>
  <c r="W185" i="135"/>
  <c r="W195" i="135"/>
  <c r="W224" i="135"/>
  <c r="W236" i="135"/>
  <c r="U70" i="135"/>
  <c r="AG291" i="134" l="1"/>
  <c r="X353" i="134"/>
  <c r="E17" i="133" s="1"/>
  <c r="F18" i="127" s="1"/>
  <c r="AH252" i="134"/>
  <c r="AG345" i="134"/>
  <c r="AG38" i="134"/>
  <c r="AF353" i="134"/>
  <c r="E50" i="133" s="1"/>
  <c r="F51" i="127" s="1"/>
  <c r="S353" i="134"/>
  <c r="E12" i="133" s="1"/>
  <c r="F11" i="127" s="1"/>
  <c r="AL208" i="134"/>
  <c r="V353" i="134"/>
  <c r="E15" i="133" s="1"/>
  <c r="F16" i="127" s="1"/>
  <c r="AQ23" i="134"/>
  <c r="AL252" i="134"/>
  <c r="AG48" i="134"/>
  <c r="AE353" i="134"/>
  <c r="E49" i="133" s="1"/>
  <c r="F50" i="127" s="1"/>
  <c r="AG252" i="134"/>
  <c r="AG7" i="134"/>
  <c r="AH7" i="134"/>
  <c r="AG161" i="134"/>
  <c r="P353" i="134"/>
  <c r="E9" i="133" s="1"/>
  <c r="F8" i="127" s="1"/>
  <c r="AH67" i="134"/>
  <c r="AQ277" i="134"/>
  <c r="W353" i="134"/>
  <c r="E16" i="133" s="1"/>
  <c r="F17" i="127" s="1"/>
  <c r="AG208" i="134"/>
  <c r="AL101" i="134"/>
  <c r="AL353" i="134" s="1"/>
  <c r="E56" i="133" s="1"/>
  <c r="F57" i="127" s="1"/>
  <c r="AI7" i="134"/>
  <c r="F15" i="127"/>
  <c r="J14" i="133"/>
  <c r="L14" i="133"/>
  <c r="D353" i="134"/>
  <c r="AI67" i="134"/>
  <c r="AL291" i="134"/>
  <c r="J8" i="133"/>
  <c r="F7" i="127"/>
  <c r="AG67" i="134"/>
  <c r="L11" i="133"/>
  <c r="F10" i="127"/>
  <c r="L19" i="133"/>
  <c r="F20" i="127"/>
  <c r="J19" i="133"/>
  <c r="AG101" i="134"/>
  <c r="AL345" i="134"/>
  <c r="AH161" i="134"/>
  <c r="AG244" i="134"/>
  <c r="AH101" i="134"/>
  <c r="AD353" i="134"/>
  <c r="E48" i="133" s="1"/>
  <c r="F49" i="127" s="1"/>
  <c r="AL67" i="134"/>
  <c r="T353" i="134"/>
  <c r="E13" i="133" s="1"/>
  <c r="F12" i="127" s="1"/>
  <c r="J17" i="133"/>
  <c r="L17" i="133"/>
  <c r="L12" i="133"/>
  <c r="L20" i="133"/>
  <c r="J20" i="133"/>
  <c r="L9" i="133"/>
  <c r="J9" i="133"/>
  <c r="AR50" i="135"/>
  <c r="AR308" i="135" s="1"/>
  <c r="E61" i="133" s="1"/>
  <c r="AU308" i="135"/>
  <c r="E64" i="133" s="1"/>
  <c r="L21" i="133"/>
  <c r="J21" i="133"/>
  <c r="Q353" i="134"/>
  <c r="E10" i="133" s="1"/>
  <c r="F9" i="127" s="1"/>
  <c r="H107" i="135"/>
  <c r="AT109" i="135"/>
  <c r="AT107" i="135" s="1"/>
  <c r="W109" i="135"/>
  <c r="W107" i="135" s="1"/>
  <c r="AH297" i="134"/>
  <c r="AH291" i="134" s="1"/>
  <c r="I291" i="134"/>
  <c r="AQ252" i="134"/>
  <c r="J48" i="134"/>
  <c r="W16" i="135"/>
  <c r="AI219" i="134"/>
  <c r="J208" i="134"/>
  <c r="AT103" i="135"/>
  <c r="AT96" i="135" s="1"/>
  <c r="AT308" i="135" s="1"/>
  <c r="E63" i="133" s="1"/>
  <c r="W103" i="135"/>
  <c r="W96" i="135" s="1"/>
  <c r="AQ65" i="134"/>
  <c r="AI48" i="134"/>
  <c r="AQ48" i="134" s="1"/>
  <c r="I7" i="134"/>
  <c r="X265" i="135"/>
  <c r="AH62" i="134"/>
  <c r="AH48" i="134" s="1"/>
  <c r="I48" i="134"/>
  <c r="N7" i="134"/>
  <c r="AS7" i="135"/>
  <c r="AS308" i="135" s="1"/>
  <c r="E62" i="133" s="1"/>
  <c r="U67" i="135"/>
  <c r="AL161" i="134"/>
  <c r="AQ198" i="134"/>
  <c r="J38" i="134"/>
  <c r="AI40" i="134"/>
  <c r="I161" i="134"/>
  <c r="L18" i="133"/>
  <c r="J18" i="133"/>
  <c r="W181" i="135"/>
  <c r="AI247" i="134"/>
  <c r="J244" i="134"/>
  <c r="AR67" i="135"/>
  <c r="J291" i="134"/>
  <c r="AI291" i="134"/>
  <c r="AQ291" i="134" s="1"/>
  <c r="N161" i="134"/>
  <c r="AQ161" i="134" s="1"/>
  <c r="I101" i="134"/>
  <c r="AQ141" i="134"/>
  <c r="X37" i="135"/>
  <c r="X308" i="135" s="1"/>
  <c r="E26" i="133" s="1"/>
  <c r="AR63" i="135"/>
  <c r="U63" i="135"/>
  <c r="U50" i="135" s="1"/>
  <c r="U308" i="135" s="1"/>
  <c r="E23" i="133" s="1"/>
  <c r="J161" i="134"/>
  <c r="J67" i="134"/>
  <c r="L15" i="133"/>
  <c r="J15" i="133"/>
  <c r="I252" i="134"/>
  <c r="W203" i="135"/>
  <c r="I67" i="134"/>
  <c r="F50" i="135"/>
  <c r="F308" i="135" s="1"/>
  <c r="AH219" i="134"/>
  <c r="AH208" i="134" s="1"/>
  <c r="I208" i="134"/>
  <c r="J101" i="134"/>
  <c r="AI121" i="134"/>
  <c r="I38" i="134"/>
  <c r="AH40" i="134"/>
  <c r="AH38" i="134" s="1"/>
  <c r="AH353" i="134" s="1"/>
  <c r="E52" i="133" s="1"/>
  <c r="F53" i="127" s="1"/>
  <c r="H308" i="135"/>
  <c r="N208" i="134"/>
  <c r="J7" i="134"/>
  <c r="AQ125" i="134"/>
  <c r="N67" i="134"/>
  <c r="AQ67" i="134" s="1"/>
  <c r="J12" i="133" l="1"/>
  <c r="AG353" i="134"/>
  <c r="E51" i="133" s="1"/>
  <c r="F52" i="127" s="1"/>
  <c r="J16" i="133"/>
  <c r="L16" i="133"/>
  <c r="N353" i="134"/>
  <c r="AQ7" i="134"/>
  <c r="I353" i="134"/>
  <c r="AQ247" i="134"/>
  <c r="AI244" i="134"/>
  <c r="AQ244" i="134" s="1"/>
  <c r="J353" i="134"/>
  <c r="L13" i="133"/>
  <c r="J13" i="133"/>
  <c r="AQ40" i="134"/>
  <c r="AI38" i="134"/>
  <c r="J10" i="133"/>
  <c r="L10" i="133"/>
  <c r="AQ219" i="134"/>
  <c r="AI208" i="134"/>
  <c r="AQ208" i="134" s="1"/>
  <c r="AI101" i="134"/>
  <c r="AQ101" i="134" s="1"/>
  <c r="AQ121" i="134"/>
  <c r="W308" i="135"/>
  <c r="E25" i="133" s="1"/>
  <c r="L5" i="133" l="1"/>
  <c r="E7" i="133"/>
  <c r="AQ38" i="134"/>
  <c r="AI353" i="134"/>
  <c r="E53" i="133" s="1"/>
  <c r="F54" i="127" s="1"/>
  <c r="J7" i="133" l="1"/>
  <c r="F6" i="127"/>
  <c r="AQ353" i="134"/>
  <c r="H45" i="127" l="1"/>
  <c r="M45" i="127" s="1"/>
  <c r="H46" i="127"/>
  <c r="M46" i="127" s="1"/>
  <c r="H47" i="127"/>
  <c r="M47" i="127" s="1"/>
  <c r="H41" i="127" l="1"/>
  <c r="M41" i="127" s="1"/>
  <c r="H69" i="127"/>
  <c r="M69" i="127" s="1"/>
  <c r="H40" i="127"/>
  <c r="M40" i="127" s="1"/>
  <c r="H43" i="127"/>
  <c r="M43" i="127" s="1"/>
  <c r="H42" i="127"/>
  <c r="M42" i="127" s="1"/>
  <c r="H70" i="127"/>
  <c r="M70" i="127" s="1"/>
  <c r="H66" i="127"/>
  <c r="M66" i="127" s="1"/>
  <c r="H39" i="127"/>
  <c r="M39" i="127" s="1"/>
  <c r="H44" i="127"/>
  <c r="M44" i="127" s="1"/>
  <c r="H68" i="127" l="1"/>
  <c r="M68" i="127" s="1"/>
  <c r="H65" i="127" l="1"/>
  <c r="M65" i="127" s="1"/>
  <c r="H67" i="127"/>
  <c r="M67" i="127" s="1"/>
  <c r="H63" i="127"/>
  <c r="M63" i="127" s="1"/>
  <c r="H64" i="127" l="1"/>
  <c r="M64" i="127" s="1"/>
  <c r="H62" i="127"/>
  <c r="M62" i="127" s="1"/>
  <c r="H38" i="127" l="1"/>
  <c r="M38" i="127" s="1"/>
  <c r="H32" i="127"/>
  <c r="M32" i="127" s="1"/>
  <c r="H33" i="127"/>
  <c r="M33" i="127" s="1"/>
  <c r="H35" i="127"/>
  <c r="M35" i="127" s="1"/>
  <c r="H34" i="127"/>
  <c r="M34" i="127" s="1"/>
  <c r="H37" i="127"/>
  <c r="M37" i="127" s="1"/>
  <c r="H36" i="127"/>
  <c r="M36" i="127" s="1"/>
  <c r="H31" i="127"/>
  <c r="M31" i="127" s="1"/>
  <c r="H19" i="127"/>
  <c r="M19" i="127" s="1"/>
  <c r="K19" i="127"/>
  <c r="H10" i="127" l="1"/>
  <c r="M10" i="127" s="1"/>
  <c r="K10" i="127"/>
  <c r="H59" i="127"/>
  <c r="M59" i="127" s="1"/>
  <c r="H58" i="127"/>
  <c r="M58" i="127" s="1"/>
  <c r="H55" i="127"/>
  <c r="M55" i="127" s="1"/>
  <c r="H7" i="127"/>
  <c r="M7" i="127" s="1"/>
  <c r="K7" i="127"/>
  <c r="H17" i="127"/>
  <c r="M17" i="127" s="1"/>
  <c r="K17" i="127"/>
  <c r="K15" i="127"/>
  <c r="H15" i="127"/>
  <c r="M15" i="127" s="1"/>
  <c r="K18" i="127" l="1"/>
  <c r="H60" i="127"/>
  <c r="M60" i="127" s="1"/>
  <c r="H56" i="127"/>
  <c r="M56" i="127" s="1"/>
  <c r="K20" i="127"/>
  <c r="H20" i="127"/>
  <c r="M20" i="127" s="1"/>
  <c r="K12" i="127"/>
  <c r="H12" i="127"/>
  <c r="M12" i="127" s="1"/>
  <c r="K8" i="127"/>
  <c r="H8" i="127"/>
  <c r="M8" i="127" s="1"/>
  <c r="H11" i="127"/>
  <c r="M11" i="127" s="1"/>
  <c r="K11" i="127"/>
  <c r="K22" i="127"/>
  <c r="H22" i="127"/>
  <c r="M22" i="127" s="1"/>
  <c r="H50" i="127"/>
  <c r="M50" i="127" s="1"/>
  <c r="H49" i="127"/>
  <c r="M49" i="127" s="1"/>
  <c r="M73" i="127" l="1"/>
  <c r="K6" i="127"/>
  <c r="H6" i="127"/>
  <c r="H18" i="127"/>
  <c r="M18" i="127" s="1"/>
  <c r="H16" i="127"/>
  <c r="M16" i="127" s="1"/>
  <c r="K16" i="127"/>
  <c r="H53" i="127"/>
  <c r="M53" i="127" s="1"/>
  <c r="K21" i="127"/>
  <c r="H21" i="127"/>
  <c r="M21" i="127" s="1"/>
  <c r="H57" i="127"/>
  <c r="M57" i="127" s="1"/>
  <c r="K9" i="127"/>
  <c r="H9" i="127"/>
  <c r="M9" i="127" s="1"/>
  <c r="H51" i="127"/>
  <c r="M51" i="127" s="1"/>
  <c r="M6" i="127" l="1"/>
  <c r="M74" i="127" s="1"/>
  <c r="H52" i="127"/>
  <c r="M52" i="127" s="1"/>
  <c r="M75" i="127" s="1"/>
  <c r="H54" i="127" l="1"/>
  <c r="H71" i="127" l="1"/>
  <c r="M54" i="127"/>
  <c r="M76" i="127" s="1"/>
  <c r="M71" i="1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V15" authorId="0" shapeId="0" xr:uid="{ED4EA851-0D9C-4BCC-9DF3-1FF4A2341E6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Nối tới đầu trên FCO</t>
        </r>
      </text>
    </comment>
    <comment ref="Y69" authorId="0" shapeId="0" xr:uid="{0DA8109E-460F-4FCD-9227-70C4AAF04DA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ép đầu cos cho FCO đầu tuyến</t>
        </r>
      </text>
    </comment>
  </commentList>
</comments>
</file>

<file path=xl/sharedStrings.xml><?xml version="1.0" encoding="utf-8"?>
<sst xmlns="http://schemas.openxmlformats.org/spreadsheetml/2006/main" count="2419" uniqueCount="698">
  <si>
    <t>STT</t>
  </si>
  <si>
    <t>NC</t>
  </si>
  <si>
    <t>Khối lượng</t>
  </si>
  <si>
    <t>Tổng cộng</t>
  </si>
  <si>
    <t>Bộ</t>
  </si>
  <si>
    <t>Số lượng</t>
  </si>
  <si>
    <t>Tên vật tư</t>
  </si>
  <si>
    <t>II</t>
  </si>
  <si>
    <t>I</t>
  </si>
  <si>
    <t>Đơn giá</t>
  </si>
  <si>
    <t>Ghi chú</t>
  </si>
  <si>
    <t>Cái</t>
  </si>
  <si>
    <t>Hộp</t>
  </si>
  <si>
    <t>TT</t>
  </si>
  <si>
    <t>ĐVT</t>
  </si>
  <si>
    <t>Cuộn</t>
  </si>
  <si>
    <t>Cáp nhôm trần lõi thép ACSR 95/16 mm2</t>
  </si>
  <si>
    <t>Mét</t>
  </si>
  <si>
    <t>Cáp nhôm trần lõi thép ACSR 70/11 mm2</t>
  </si>
  <si>
    <t>Cáp nhôm trần lõi thép ACSR 50/8 mm2</t>
  </si>
  <si>
    <t>Sợi</t>
  </si>
  <si>
    <t>Cáp nhôm bọc lõi thép PVC/XLPE 24kV AC 95/16 mm2</t>
  </si>
  <si>
    <t>Cáp nhôm bọc lõi thép PVC/XLPE 24kV AC 50/8 mm2</t>
  </si>
  <si>
    <t>Ống nối dây ACSR 120 mm2</t>
  </si>
  <si>
    <t>Ống nối dây ACSR 95 mm2</t>
  </si>
  <si>
    <t>Ống nối dây ACSR 70 mm2</t>
  </si>
  <si>
    <t>Ống nối dây ACSR 50 mm2</t>
  </si>
  <si>
    <t>GN-70</t>
  </si>
  <si>
    <t>IPC TA</t>
  </si>
  <si>
    <t>Kẹp răng trung thế 50-240/50-240</t>
  </si>
  <si>
    <t>Xà XNA-22</t>
  </si>
  <si>
    <t>SC-24</t>
  </si>
  <si>
    <t>Xà XA-1</t>
  </si>
  <si>
    <t>Xà XA-2</t>
  </si>
  <si>
    <t>Xà XNA-1</t>
  </si>
  <si>
    <t>Xà XNA-2</t>
  </si>
  <si>
    <t>Xà XNA-3</t>
  </si>
  <si>
    <t>Xà XNG-3</t>
  </si>
  <si>
    <t>Xà XĐG-3</t>
  </si>
  <si>
    <t>Giáp níu cáp XLPE-70 + Phụ kiện (toàn phần)</t>
  </si>
  <si>
    <t>Kẹp nhôm 50-240 (3BL) (Đấu nối)</t>
  </si>
  <si>
    <t>BK-TA</t>
  </si>
  <si>
    <t>Cầu tiếp địa trung áp</t>
  </si>
  <si>
    <t>SĐ-24</t>
  </si>
  <si>
    <t>TBA</t>
  </si>
  <si>
    <t>Khoảng cột</t>
  </si>
  <si>
    <t>Hiện trạng</t>
  </si>
  <si>
    <t>Vật tư cấp mới</t>
  </si>
  <si>
    <t>Vật tư thu hồi</t>
  </si>
  <si>
    <t>Băng keo cách điện</t>
  </si>
  <si>
    <t>Loại cột</t>
  </si>
  <si>
    <t>Ống co nhiệt phi 25</t>
  </si>
  <si>
    <t>Xà HXN-2</t>
  </si>
  <si>
    <t>Phần vật tư cấp mới</t>
  </si>
  <si>
    <t>Công dụng</t>
  </si>
  <si>
    <t>ON-70</t>
  </si>
  <si>
    <t>Tiếp địa ngọn hạ áp đi riêng cáp ABC</t>
  </si>
  <si>
    <t>Thành tiền</t>
  </si>
  <si>
    <t>Kẹp răng trung thế 50-240/16-120</t>
  </si>
  <si>
    <t>PVC/XLPE-AC70-24kV</t>
  </si>
  <si>
    <t>Huỳnh Quốc Long</t>
  </si>
  <si>
    <t>BTA</t>
  </si>
  <si>
    <t>Cách điện đứng 24kV Polymer + kẹp dây phi từ tính</t>
  </si>
  <si>
    <t>A. Phần vật tư cấp mới</t>
  </si>
  <si>
    <t>Hạng mục 1: Sửa chữa lưới điện hạ áp khu vực đội quản lý điện Ea Súp, tỉnh Đắk Lắk năm 2026.</t>
  </si>
  <si>
    <t>Cáp nhôm bọc vặn xoắn ABC 4x70mm2</t>
  </si>
  <si>
    <t>Cáp nhôm bọc vặn xoắn 0,6kV ABC 4x70 mm2 (dây lèo)</t>
  </si>
  <si>
    <t>Khóa đỡ cáp ABC 50-120</t>
  </si>
  <si>
    <t>Khóa néo cáp ABC 50-95</t>
  </si>
  <si>
    <t>Giá móc khóa néo</t>
  </si>
  <si>
    <t xml:space="preserve">Đai thép +khóa đai 20 </t>
  </si>
  <si>
    <t>Kẹp răng IPC cho dây bọc hạ thế 35-120 / 35-120 (2BL) (đấu nối NR + Ctơ 3F)</t>
  </si>
  <si>
    <t>Kẹp răng IPC cho dây bọc hạ thế 25-95/6-95 (1BL) đấu công tơ</t>
  </si>
  <si>
    <t>Kẹp răng IPC cho dây bọc hạ thế 25-95/6-95 (1BL) đấu tiếp địa ngọn</t>
  </si>
  <si>
    <t>Đầu cốt đồng nhôm MA 70</t>
  </si>
  <si>
    <t>Hạng mục 2: Sửa chữa lưới điện trung áp khu vực đội quản lý điện Ea Súp, tỉnh Đắk Lắk năm 2026.</t>
  </si>
  <si>
    <t xml:space="preserve">Cáp nhôm bọc lõi thép PVC/XLPE 70/11mm2 12,7/24kV </t>
  </si>
  <si>
    <t xml:space="preserve">Cáp nhôm bọc lõi thép PVC/XLPE 120/19mm2 12,7/24kV </t>
  </si>
  <si>
    <t>Đầu cốt ép đồng nhôm 2 lỗ MA 70 mm2 (lưu ý: dùng cho dây tiết diện 50)</t>
  </si>
  <si>
    <t>Đầu cốt ép đồng nhôm 2 lỗ MA 95 mm2 (lưu ý: dùng cho dây tiết diện 70)</t>
  </si>
  <si>
    <t>Đầu cốt ép đồng nhôm 2 lỗ MA 120 mm2 (lưu ý: dùng cho dây tiết diện 95)</t>
  </si>
  <si>
    <t>Băng keo cách điện trung thế</t>
  </si>
  <si>
    <t>Chuỗi néo polymer 24kV 120KN kèm phụ kiện</t>
  </si>
  <si>
    <t>Giáp níu cáp XLPE-50 + Phụ kiện (toàn phần)</t>
  </si>
  <si>
    <t>Giáp níu cáp XLPE-95 + Phụ kiện (toàn phần)</t>
  </si>
  <si>
    <t>Giáp níu cáp XLPE-120 (toàn phần) + Phụ kiện</t>
  </si>
  <si>
    <t>Bộ thoát điện áp cho dây bọc TA</t>
  </si>
  <si>
    <t>B. Phần vật tư thu hồi sử dụng lại</t>
  </si>
  <si>
    <t>C. Phần vật tư thu hồi nhập kho</t>
  </si>
  <si>
    <t>Xà hạ áp loại rắc HR-2</t>
  </si>
  <si>
    <t>Xà hạ áp HX-2</t>
  </si>
  <si>
    <t>Xà hạ áp HXN-2</t>
  </si>
  <si>
    <t xml:space="preserve">Sứ hạ thế các loại </t>
  </si>
  <si>
    <t>Dây dẫn hạ áp AV70</t>
  </si>
  <si>
    <t>Dây dẫn hạ áp AV50</t>
  </si>
  <si>
    <t>Kẹp nhôm hãm dây các loại</t>
  </si>
  <si>
    <t>Kẹp cáp nhôm đấu NR</t>
  </si>
  <si>
    <t>Kẹp đấu nguồn công tơ các loại</t>
  </si>
  <si>
    <t>Kẹp IPC đấu NR</t>
  </si>
  <si>
    <t>Cáp nhôm trần lõi thép ACSR 50/8 mm2 (TH)</t>
  </si>
  <si>
    <t>Cáp nhôm trần lõi thép ACSR 70/11 mm2 (TH)</t>
  </si>
  <si>
    <t>Cáp nhôm trần lõi thép ACSR 95/16 mm2 (TH)</t>
  </si>
  <si>
    <t>Cáp nhôm bọc  XLPE 120/19 mm2 (TH)</t>
  </si>
  <si>
    <t>Sứ chuỗi thủy tinh (TH)</t>
  </si>
  <si>
    <t>Sứ chuỗi Polyme (TH)</t>
  </si>
  <si>
    <t>Sứ đứng 24kV (TH)</t>
  </si>
  <si>
    <t>Kẹp nhôm 3BL (TH)</t>
  </si>
  <si>
    <t>Kẹp nhôm 3BL (TH Đấu trám)</t>
  </si>
  <si>
    <t xml:space="preserve">                             Người lập                                                             Kiểm tra                             </t>
  </si>
  <si>
    <t>Phó Giám đốc</t>
  </si>
  <si>
    <t>`</t>
  </si>
  <si>
    <t>Quy cách</t>
  </si>
  <si>
    <t>Bu long M16x250</t>
  </si>
  <si>
    <t>Đai thép</t>
  </si>
  <si>
    <t>Khóa đai</t>
  </si>
  <si>
    <t>Sứ 0,4kV</t>
  </si>
  <si>
    <t>KC- AL (TH)</t>
  </si>
  <si>
    <t>KC-AL (TH)</t>
  </si>
  <si>
    <t>IPC HA</t>
  </si>
  <si>
    <t>IPC NR</t>
  </si>
  <si>
    <t>Định mức (kg)</t>
  </si>
  <si>
    <t>Tổng KL (tấn)</t>
  </si>
  <si>
    <t>KCL (TH)</t>
  </si>
  <si>
    <t>KC NR (TH)</t>
  </si>
  <si>
    <t>PVC/XLPE-AC120-24kV</t>
  </si>
  <si>
    <t>PVC/XLPE-AC95-24kV</t>
  </si>
  <si>
    <t>PVC/XLPE-AC50-24kV</t>
  </si>
  <si>
    <t xml:space="preserve">                                                           Lê Sỹ Tam                                                    Nguyễn Văn Tâm            </t>
  </si>
  <si>
    <t xml:space="preserve">                  Đắk Lắk, ngày …...tháng …... năm 2026</t>
  </si>
  <si>
    <t>Đại tu lưới điện khu vực Đội quản lý điện Ea Súp, tỉnh Đắk Lắk - SCL bổ sung năm 2026</t>
  </si>
  <si>
    <t>BẢNG TỔNG KÊ VẬT TƯ CẦN SỬA CHỮA, THAY THẾ</t>
  </si>
  <si>
    <t>Cáp xuất tuyến ABC 4x95mm2</t>
  </si>
  <si>
    <t>Cáp xuất tuyến M3x50+1x35mm2</t>
  </si>
  <si>
    <t>ABC 4x95 TH</t>
  </si>
  <si>
    <t>CVV 3x50+1x35 TH</t>
  </si>
  <si>
    <t>ABC 4X95 mm2</t>
  </si>
  <si>
    <t>Chưa tính 
HH+ĐV 1%</t>
  </si>
  <si>
    <t>HR-2 (TH)</t>
  </si>
  <si>
    <t>HX-2 (TH)</t>
  </si>
  <si>
    <t>HXN-2 (TH)</t>
  </si>
  <si>
    <t>AV 70 (TH)</t>
  </si>
  <si>
    <t>AV 50 (TH)</t>
  </si>
  <si>
    <t>AC50-24kV (TH)</t>
  </si>
  <si>
    <t>AC70-24kV (TH)</t>
  </si>
  <si>
    <t>AC95-24kV (TH)</t>
  </si>
  <si>
    <t>XLPE-AC120-24kV (TH)</t>
  </si>
  <si>
    <t>SCTT (TH)</t>
  </si>
  <si>
    <t>SC (TH)</t>
  </si>
  <si>
    <t>SĐ-24 (TH)</t>
  </si>
  <si>
    <t>KC 3BL (TH)</t>
  </si>
  <si>
    <t xml:space="preserve"> ABC 4x70 mm2 - 0,6kV</t>
  </si>
  <si>
    <t>BLM 16x250</t>
  </si>
  <si>
    <t>KĐ-ABC 50-120</t>
  </si>
  <si>
    <t>KN-ABC 50-120</t>
  </si>
  <si>
    <t>GM-ABC</t>
  </si>
  <si>
    <t>ĐT-1</t>
  </si>
  <si>
    <t>TĐN-ABC</t>
  </si>
  <si>
    <t>IPC50-120 (2BL)</t>
  </si>
  <si>
    <t>IPC1BL</t>
  </si>
  <si>
    <t>MA-70</t>
  </si>
  <si>
    <t>CN-25</t>
  </si>
  <si>
    <t>BK- HA</t>
  </si>
  <si>
    <t>MA 70</t>
  </si>
  <si>
    <t>MA 95</t>
  </si>
  <si>
    <t>MA 120</t>
  </si>
  <si>
    <t>ON-50</t>
  </si>
  <si>
    <t>ON-95</t>
  </si>
  <si>
    <t>ON-120</t>
  </si>
  <si>
    <t>GN-50</t>
  </si>
  <si>
    <t>GN-95</t>
  </si>
  <si>
    <t>GN-120</t>
  </si>
  <si>
    <t>CTĐ</t>
  </si>
  <si>
    <t>KC-70-240</t>
  </si>
  <si>
    <t>BẢNG LIỆT KÊ VỊ TRÍ VÀ VẬT TƯ CẦN SỬA CHỮA, THAY THẾ</t>
  </si>
  <si>
    <t>KL ĐM (kg)</t>
  </si>
  <si>
    <t>Khối lượng Tổng (tấn)</t>
  </si>
  <si>
    <t>Tổng KL</t>
  </si>
  <si>
    <t xml:space="preserve">Hạng mục 1: Sửa chữa lưới điện hạ áp </t>
  </si>
  <si>
    <t>Hạng mục 2: Sửa chữa lưới điện trung áp</t>
  </si>
  <si>
    <t xml:space="preserve">                  Đắk Lắk, ngày …...tháng …. năm 2026</t>
  </si>
  <si>
    <t xml:space="preserve">                                 Lê Sỹ Tam                                                    Nguyễn Văn Tâm            </t>
  </si>
  <si>
    <t>Phần vật tư thu hồi sử dụng lại</t>
  </si>
  <si>
    <t>Vị trí</t>
  </si>
  <si>
    <t>Hộp 1 công tơ 1 pha compôsit, Router</t>
  </si>
  <si>
    <t>Hộp 4 công tơ 1 pha compôsit</t>
  </si>
  <si>
    <t>Hộp công tơ 3 pha compôsit, tụ bù, DCU</t>
  </si>
  <si>
    <t>Xà rắc HR-1</t>
  </si>
  <si>
    <t>Xà HX-2</t>
  </si>
  <si>
    <t>Thay dây hạ áp</t>
  </si>
  <si>
    <t>Đường dây hạ áp sau TBA T89</t>
  </si>
  <si>
    <t>Nhánh N1</t>
  </si>
  <si>
    <t>TBA T89</t>
  </si>
  <si>
    <t>Trụ TBA</t>
  </si>
  <si>
    <t>BTLT 10,5</t>
  </si>
  <si>
    <t>N1-1</t>
  </si>
  <si>
    <t>NG HA</t>
  </si>
  <si>
    <t>BTLT 8,4</t>
  </si>
  <si>
    <t>N1-2</t>
  </si>
  <si>
    <t>ĐT HA</t>
  </si>
  <si>
    <t>N1-3</t>
  </si>
  <si>
    <t>N1-4</t>
  </si>
  <si>
    <t>N1-5</t>
  </si>
  <si>
    <t>N1-6</t>
  </si>
  <si>
    <t>N1-7</t>
  </si>
  <si>
    <t>N1-8</t>
  </si>
  <si>
    <t>N1-9</t>
  </si>
  <si>
    <t>N1-10</t>
  </si>
  <si>
    <t>N1-11</t>
  </si>
  <si>
    <t>N1-12</t>
  </si>
  <si>
    <t>N1-13</t>
  </si>
  <si>
    <t>N1-14</t>
  </si>
  <si>
    <t>N1-15</t>
  </si>
  <si>
    <t>N1-16</t>
  </si>
  <si>
    <t>N1-17</t>
  </si>
  <si>
    <t>N1-18</t>
  </si>
  <si>
    <t>Nhánh 2 trung hạ áp đi chung</t>
  </si>
  <si>
    <t>43/16/44</t>
  </si>
  <si>
    <t>ĐT THA</t>
  </si>
  <si>
    <t>43/16/43</t>
  </si>
  <si>
    <t>43/16/42</t>
  </si>
  <si>
    <t>43/16/41</t>
  </si>
  <si>
    <t>NG TA</t>
  </si>
  <si>
    <t>43/16/40</t>
  </si>
  <si>
    <t>43/16/39</t>
  </si>
  <si>
    <t>43/16/38</t>
  </si>
  <si>
    <t>43/16/37</t>
  </si>
  <si>
    <t>NG</t>
  </si>
  <si>
    <t>Đường dây hạ áp sau TBA T263</t>
  </si>
  <si>
    <t>N1-18 T89</t>
  </si>
  <si>
    <t>Đã kê</t>
  </si>
  <si>
    <t>N1-19</t>
  </si>
  <si>
    <t>N1-20</t>
  </si>
  <si>
    <t>N1-21</t>
  </si>
  <si>
    <t>N1-22</t>
  </si>
  <si>
    <t>N1-23</t>
  </si>
  <si>
    <t>N1-24</t>
  </si>
  <si>
    <t>N1-25</t>
  </si>
  <si>
    <t>N1-26</t>
  </si>
  <si>
    <t>Đường dây hạ áp sau TBA T192</t>
  </si>
  <si>
    <t>43/16/36</t>
  </si>
  <si>
    <t>43/16/35</t>
  </si>
  <si>
    <t>43/16/34</t>
  </si>
  <si>
    <t>43/16/33</t>
  </si>
  <si>
    <t>43/16/32</t>
  </si>
  <si>
    <t>NG THA</t>
  </si>
  <si>
    <t>43/16/31</t>
  </si>
  <si>
    <t>43/16/30</t>
  </si>
  <si>
    <t>43/16/29</t>
  </si>
  <si>
    <t>43/16/28</t>
  </si>
  <si>
    <t>43/16/27</t>
  </si>
  <si>
    <t>43/16/26</t>
  </si>
  <si>
    <t>43/16/25</t>
  </si>
  <si>
    <t>N2-1</t>
  </si>
  <si>
    <t>43/16/24 (TBA T192)</t>
  </si>
  <si>
    <t>TBA T192</t>
  </si>
  <si>
    <t>43/16/23</t>
  </si>
  <si>
    <t>43/16/22</t>
  </si>
  <si>
    <t>43/16/21</t>
  </si>
  <si>
    <t>NC THA</t>
  </si>
  <si>
    <t>Đường dây hạ áp sau TBA T90</t>
  </si>
  <si>
    <t>142/27</t>
  </si>
  <si>
    <t>TBA T90</t>
  </si>
  <si>
    <t>NC HA</t>
  </si>
  <si>
    <t>ĐT TA</t>
  </si>
  <si>
    <t>142/26</t>
  </si>
  <si>
    <t>142/25</t>
  </si>
  <si>
    <t>142/24</t>
  </si>
  <si>
    <t>142/23</t>
  </si>
  <si>
    <t>142/22</t>
  </si>
  <si>
    <t>142/21</t>
  </si>
  <si>
    <t>142/20</t>
  </si>
  <si>
    <t>142/19</t>
  </si>
  <si>
    <t>142/18</t>
  </si>
  <si>
    <t>142/28</t>
  </si>
  <si>
    <t>N4-1</t>
  </si>
  <si>
    <t>N4-2</t>
  </si>
  <si>
    <t>142/30</t>
  </si>
  <si>
    <t>N4-3</t>
  </si>
  <si>
    <t>N4-4</t>
  </si>
  <si>
    <t>N4-5</t>
  </si>
  <si>
    <t>N4-6</t>
  </si>
  <si>
    <t>N4-7</t>
  </si>
  <si>
    <t>N4-8</t>
  </si>
  <si>
    <t>N4-9</t>
  </si>
  <si>
    <t>N4-10</t>
  </si>
  <si>
    <t>N4-11</t>
  </si>
  <si>
    <t>Đường dây hạ áp sau TBA T168</t>
  </si>
  <si>
    <t>142/32</t>
  </si>
  <si>
    <t>ĐT</t>
  </si>
  <si>
    <t>Nhánh N2</t>
  </si>
  <si>
    <t>N2-2</t>
  </si>
  <si>
    <t>N2-3</t>
  </si>
  <si>
    <t>N2-4</t>
  </si>
  <si>
    <t>N2-5</t>
  </si>
  <si>
    <t>N2-6</t>
  </si>
  <si>
    <t>N2-7</t>
  </si>
  <si>
    <t>N2-8</t>
  </si>
  <si>
    <t>N2-9</t>
  </si>
  <si>
    <t>Nhánh N3, N4</t>
  </si>
  <si>
    <t>142/33 (TBA T168)</t>
  </si>
  <si>
    <t>N3-1</t>
  </si>
  <si>
    <t>N3-2</t>
  </si>
  <si>
    <t>Nhánh N5</t>
  </si>
  <si>
    <t xml:space="preserve">142/32 </t>
  </si>
  <si>
    <t>N5-1</t>
  </si>
  <si>
    <t>N5-2</t>
  </si>
  <si>
    <t>N5-3</t>
  </si>
  <si>
    <t>NNR</t>
  </si>
  <si>
    <t>N5-4</t>
  </si>
  <si>
    <t>N5-5</t>
  </si>
  <si>
    <t>N5-6</t>
  </si>
  <si>
    <t>N5-7</t>
  </si>
  <si>
    <t>N5-8</t>
  </si>
  <si>
    <t>N5-9</t>
  </si>
  <si>
    <t>N5-10</t>
  </si>
  <si>
    <t>N5-11</t>
  </si>
  <si>
    <t>N5-12</t>
  </si>
  <si>
    <t>N5-13</t>
  </si>
  <si>
    <t>N5-14</t>
  </si>
  <si>
    <t>N5-15</t>
  </si>
  <si>
    <t>N5-3/1</t>
  </si>
  <si>
    <t>N5-3/2</t>
  </si>
  <si>
    <t>N5-3/3</t>
  </si>
  <si>
    <t>N5-3/4</t>
  </si>
  <si>
    <t>N5-3/5</t>
  </si>
  <si>
    <t>N5-3/6</t>
  </si>
  <si>
    <t>N5-3/7</t>
  </si>
  <si>
    <t>N5-3/8</t>
  </si>
  <si>
    <t>N5-3/9</t>
  </si>
  <si>
    <t>Đường dây hạ áp sau TBA T223</t>
  </si>
  <si>
    <t>N1-1/1</t>
  </si>
  <si>
    <t>N1-1/2</t>
  </si>
  <si>
    <t>N1-1/3</t>
  </si>
  <si>
    <t>N1-1/4</t>
  </si>
  <si>
    <t>N1-4 T86</t>
  </si>
  <si>
    <t>N1-4/1</t>
  </si>
  <si>
    <t>N1-4/2</t>
  </si>
  <si>
    <t>N1-4/3</t>
  </si>
  <si>
    <t>N1-4/4</t>
  </si>
  <si>
    <t>N1-4/5</t>
  </si>
  <si>
    <t>N2-4 TBA T31</t>
  </si>
  <si>
    <t>N2-1/1</t>
  </si>
  <si>
    <t>N2-1/2</t>
  </si>
  <si>
    <t>N2-1/3</t>
  </si>
  <si>
    <t>N2-1/4</t>
  </si>
  <si>
    <t>N2-1/5</t>
  </si>
  <si>
    <t>N2-1/6</t>
  </si>
  <si>
    <t>N2-1/7</t>
  </si>
  <si>
    <t>N2-1/8</t>
  </si>
  <si>
    <t>N2-1/9</t>
  </si>
  <si>
    <t>N4-5 TBA T168</t>
  </si>
  <si>
    <t>N2-4/1</t>
  </si>
  <si>
    <t>N2-4/2</t>
  </si>
  <si>
    <t>N2-4/3</t>
  </si>
  <si>
    <t>N2-4/4</t>
  </si>
  <si>
    <t>N2-4/5</t>
  </si>
  <si>
    <t>N1-8 T90</t>
  </si>
  <si>
    <t>Đường dây hạ áp sau TBA T287</t>
  </si>
  <si>
    <t>142/14</t>
  </si>
  <si>
    <t>142/15</t>
  </si>
  <si>
    <t>N2-10</t>
  </si>
  <si>
    <t>N2-11</t>
  </si>
  <si>
    <t>N2-12</t>
  </si>
  <si>
    <t>N2-13</t>
  </si>
  <si>
    <t>N2-14</t>
  </si>
  <si>
    <t>142/16</t>
  </si>
  <si>
    <t>142/17</t>
  </si>
  <si>
    <t>Nhánh N3</t>
  </si>
  <si>
    <t>N TBA</t>
  </si>
  <si>
    <t>142/13</t>
  </si>
  <si>
    <t>N3-3</t>
  </si>
  <si>
    <t>N3-4</t>
  </si>
  <si>
    <t>N3-5</t>
  </si>
  <si>
    <t>N3-6</t>
  </si>
  <si>
    <t>N3-7</t>
  </si>
  <si>
    <t>N3-8</t>
  </si>
  <si>
    <t>N3-9</t>
  </si>
  <si>
    <t>N3-10</t>
  </si>
  <si>
    <t>N3-11</t>
  </si>
  <si>
    <t>N3-12</t>
  </si>
  <si>
    <t>Đường dây hạ áp sau TBA T221</t>
  </si>
  <si>
    <t>97/5</t>
  </si>
  <si>
    <t>97/6</t>
  </si>
  <si>
    <t>97/7</t>
  </si>
  <si>
    <t>97/8</t>
  </si>
  <si>
    <t>97/9</t>
  </si>
  <si>
    <t>97/10</t>
  </si>
  <si>
    <t>97/11</t>
  </si>
  <si>
    <t>Đường dây hạ áp sau TBA T99</t>
  </si>
  <si>
    <t>151/8/6</t>
  </si>
  <si>
    <t>N2-2/1</t>
  </si>
  <si>
    <t>N2-2/2</t>
  </si>
  <si>
    <t>N2-2/3</t>
  </si>
  <si>
    <t>N2-2/4</t>
  </si>
  <si>
    <t>N2-2/5</t>
  </si>
  <si>
    <t>N2-2/6</t>
  </si>
  <si>
    <t>N2-2/7</t>
  </si>
  <si>
    <t>N2-2/8</t>
  </si>
  <si>
    <t>N2-2/9</t>
  </si>
  <si>
    <t>Đường dây hạ áp sau TBA T100</t>
  </si>
  <si>
    <t>326/25</t>
  </si>
  <si>
    <t>N2-15</t>
  </si>
  <si>
    <t>N2-16</t>
  </si>
  <si>
    <t>N2-17</t>
  </si>
  <si>
    <t>N2-18</t>
  </si>
  <si>
    <t>Nhánh N3 THA</t>
  </si>
  <si>
    <t>326/24</t>
  </si>
  <si>
    <t>326/23</t>
  </si>
  <si>
    <t>326/22</t>
  </si>
  <si>
    <t>326/21</t>
  </si>
  <si>
    <t>326/20</t>
  </si>
  <si>
    <t>326/19</t>
  </si>
  <si>
    <t>326/18</t>
  </si>
  <si>
    <t>326/17</t>
  </si>
  <si>
    <t>326/16</t>
  </si>
  <si>
    <t>326/15</t>
  </si>
  <si>
    <t>326/14</t>
  </si>
  <si>
    <t>326/13</t>
  </si>
  <si>
    <t>326/12</t>
  </si>
  <si>
    <t>326/11</t>
  </si>
  <si>
    <t>Đường dây hạ áp sau TBA T135</t>
  </si>
  <si>
    <t>67A</t>
  </si>
  <si>
    <t>66/1</t>
  </si>
  <si>
    <t>Phần vật tư thu hồi</t>
  </si>
  <si>
    <t>Cáp nhôm bọc  XLPE 120/19 mm2</t>
  </si>
  <si>
    <t>Xà Cột PI</t>
  </si>
  <si>
    <t>Xà ĐGL-1</t>
  </si>
  <si>
    <t>Xà ĐLA-1</t>
  </si>
  <si>
    <t>Thay dây trung áp</t>
  </si>
  <si>
    <t>Thay dây dẫn trung áp DD 22KV T77-471F17(Lò gạch EaLê) (Từ trụ 66/10 đến 66/10/7(ĐD472ESO))</t>
  </si>
  <si>
    <t>66/10</t>
  </si>
  <si>
    <t>BTLT 12</t>
  </si>
  <si>
    <t>66/10/1</t>
  </si>
  <si>
    <t xml:space="preserve">BTLT 10,5 </t>
  </si>
  <si>
    <t>66/10/2</t>
  </si>
  <si>
    <t>ĐG</t>
  </si>
  <si>
    <t>66/10/3</t>
  </si>
  <si>
    <t>66/10/4</t>
  </si>
  <si>
    <t>66/10/5</t>
  </si>
  <si>
    <t>66/10/6</t>
  </si>
  <si>
    <t>66/10/7</t>
  </si>
  <si>
    <t>Thay dây dẫn trung áp từ trụ 77 đến 77/19(ĐD474ESO)</t>
  </si>
  <si>
    <t>ĐN</t>
  </si>
  <si>
    <t xml:space="preserve">BTLT 18 </t>
  </si>
  <si>
    <t>77/1</t>
  </si>
  <si>
    <t>77/2</t>
  </si>
  <si>
    <t>77/3</t>
  </si>
  <si>
    <t>77/4</t>
  </si>
  <si>
    <t>77/5</t>
  </si>
  <si>
    <t>77/6</t>
  </si>
  <si>
    <t>77/7</t>
  </si>
  <si>
    <t>77/8</t>
  </si>
  <si>
    <t>77/9</t>
  </si>
  <si>
    <t>TBA T112</t>
  </si>
  <si>
    <t>77/10</t>
  </si>
  <si>
    <t>77/11</t>
  </si>
  <si>
    <t>77/12</t>
  </si>
  <si>
    <t>77/13</t>
  </si>
  <si>
    <t>77/14</t>
  </si>
  <si>
    <t>77/15</t>
  </si>
  <si>
    <t>77/16</t>
  </si>
  <si>
    <t>77/17</t>
  </si>
  <si>
    <t>77/18</t>
  </si>
  <si>
    <t>77/19</t>
  </si>
  <si>
    <t>Thay dây dẫn trung áp từ trụ 80 đến 80/11(ĐD474ESO)</t>
  </si>
  <si>
    <t>80/1</t>
  </si>
  <si>
    <t>80/2</t>
  </si>
  <si>
    <t>80/3</t>
  </si>
  <si>
    <t>80/4</t>
  </si>
  <si>
    <t>80/5</t>
  </si>
  <si>
    <t>80/6</t>
  </si>
  <si>
    <t>80/7</t>
  </si>
  <si>
    <t>80/8</t>
  </si>
  <si>
    <t>80/9</t>
  </si>
  <si>
    <t>80/10</t>
  </si>
  <si>
    <t>80/11</t>
  </si>
  <si>
    <t>Thay dây dẫn trung áp từ trụ 97 đến 97/15(ĐD478ESO)</t>
  </si>
  <si>
    <t>97/1</t>
  </si>
  <si>
    <t>97/2</t>
  </si>
  <si>
    <t>97/3</t>
  </si>
  <si>
    <t>97/4</t>
  </si>
  <si>
    <t>97/12</t>
  </si>
  <si>
    <t>97/13</t>
  </si>
  <si>
    <t>97/14</t>
  </si>
  <si>
    <t>97/15</t>
  </si>
  <si>
    <t>Thay dây dẫn trung áp từ trụ 142 đến 142/27(ĐD478ESO)</t>
  </si>
  <si>
    <t>142/1</t>
  </si>
  <si>
    <t>FCO đầu tuyến</t>
  </si>
  <si>
    <t>142/2</t>
  </si>
  <si>
    <t>142/3</t>
  </si>
  <si>
    <t>142/4</t>
  </si>
  <si>
    <t>142/5</t>
  </si>
  <si>
    <t>142/6</t>
  </si>
  <si>
    <t>142/7</t>
  </si>
  <si>
    <t>142/8</t>
  </si>
  <si>
    <t>142/9</t>
  </si>
  <si>
    <t>142/10</t>
  </si>
  <si>
    <t>142/11</t>
  </si>
  <si>
    <t>142/12</t>
  </si>
  <si>
    <t>Thay dây dẫn trung áp từ trụ 360 đến 360/9(ĐD478ESO)</t>
  </si>
  <si>
    <t>360/1</t>
  </si>
  <si>
    <t>360/2</t>
  </si>
  <si>
    <t>360/3</t>
  </si>
  <si>
    <t>360/4</t>
  </si>
  <si>
    <t>360/5</t>
  </si>
  <si>
    <t>360/6</t>
  </si>
  <si>
    <t>360/7</t>
  </si>
  <si>
    <t>360/8</t>
  </si>
  <si>
    <t>360/9</t>
  </si>
  <si>
    <t>Thay dây dẫn trung áp từ trụ 673 đến 673-1/70(ĐD478ESO)</t>
  </si>
  <si>
    <t>673-1/1</t>
  </si>
  <si>
    <t>673-1/2</t>
  </si>
  <si>
    <t>673-1/3</t>
  </si>
  <si>
    <t>673-1/4</t>
  </si>
  <si>
    <t>673-1/5</t>
  </si>
  <si>
    <t>673-1/6</t>
  </si>
  <si>
    <t>673-1/7</t>
  </si>
  <si>
    <t>673-1/8</t>
  </si>
  <si>
    <t>673-1/9</t>
  </si>
  <si>
    <t>673-1/10</t>
  </si>
  <si>
    <t>673-1/11</t>
  </si>
  <si>
    <t>673-1/12</t>
  </si>
  <si>
    <t>673-1/13</t>
  </si>
  <si>
    <t>673-1/14</t>
  </si>
  <si>
    <t>673-1/15</t>
  </si>
  <si>
    <t>673-1/16</t>
  </si>
  <si>
    <t>673-1/17</t>
  </si>
  <si>
    <t>673-1/18</t>
  </si>
  <si>
    <t>673-1/19</t>
  </si>
  <si>
    <t>673-1/20</t>
  </si>
  <si>
    <t>673-1/21</t>
  </si>
  <si>
    <t>673-1/22</t>
  </si>
  <si>
    <t>673-1/23</t>
  </si>
  <si>
    <t>673-1/24</t>
  </si>
  <si>
    <t>673-1/25</t>
  </si>
  <si>
    <t>673-1/26</t>
  </si>
  <si>
    <t>673-1/27</t>
  </si>
  <si>
    <t>673-1/28</t>
  </si>
  <si>
    <t>673-1/29</t>
  </si>
  <si>
    <t>673-1/30</t>
  </si>
  <si>
    <t>673-1/31</t>
  </si>
  <si>
    <t>673-1/32</t>
  </si>
  <si>
    <t>673-1/33</t>
  </si>
  <si>
    <t>673-1/34</t>
  </si>
  <si>
    <t>673-1/35</t>
  </si>
  <si>
    <t>673-1/36</t>
  </si>
  <si>
    <t>673-1/37</t>
  </si>
  <si>
    <t>673-1/38</t>
  </si>
  <si>
    <t>673-1/39</t>
  </si>
  <si>
    <t>673-1/40</t>
  </si>
  <si>
    <t>673-1/41</t>
  </si>
  <si>
    <t>673-1/42</t>
  </si>
  <si>
    <t>673-1/43</t>
  </si>
  <si>
    <t>673-1/44</t>
  </si>
  <si>
    <t>673-1/45</t>
  </si>
  <si>
    <t>673-1/46</t>
  </si>
  <si>
    <t>673-1/47</t>
  </si>
  <si>
    <t>673-1/48</t>
  </si>
  <si>
    <t>673-1/49</t>
  </si>
  <si>
    <t>673-1/50</t>
  </si>
  <si>
    <t>673-1/51</t>
  </si>
  <si>
    <t>673-1/52</t>
  </si>
  <si>
    <t>673-1/53</t>
  </si>
  <si>
    <t>673-1/54</t>
  </si>
  <si>
    <t>673-1/55</t>
  </si>
  <si>
    <t>673-1/56</t>
  </si>
  <si>
    <t>673-1/57</t>
  </si>
  <si>
    <t>673-1/58</t>
  </si>
  <si>
    <t>673-1/59</t>
  </si>
  <si>
    <t>673-1/60</t>
  </si>
  <si>
    <t>673-1/61</t>
  </si>
  <si>
    <t>673-1/62</t>
  </si>
  <si>
    <t>673-1/63</t>
  </si>
  <si>
    <t>673-1/64</t>
  </si>
  <si>
    <t>673-1/65</t>
  </si>
  <si>
    <t>673-1/66</t>
  </si>
  <si>
    <t>673-1/67</t>
  </si>
  <si>
    <t>673-1/68</t>
  </si>
  <si>
    <t>673-1/69</t>
  </si>
  <si>
    <t>673-1/70</t>
  </si>
  <si>
    <t>673-1/22/1</t>
  </si>
  <si>
    <t>Thay dây dẫn trung áp từ trụ 279 đến 279/20(ĐD476ESO)</t>
  </si>
  <si>
    <t>279/1</t>
  </si>
  <si>
    <t>279/2</t>
  </si>
  <si>
    <t>279/3</t>
  </si>
  <si>
    <t>279/4</t>
  </si>
  <si>
    <t>279/5</t>
  </si>
  <si>
    <t>279/6</t>
  </si>
  <si>
    <t>279/7</t>
  </si>
  <si>
    <t>279/8</t>
  </si>
  <si>
    <t>279/9</t>
  </si>
  <si>
    <t>279/10</t>
  </si>
  <si>
    <t>279/11</t>
  </si>
  <si>
    <t>279/12</t>
  </si>
  <si>
    <t>279/13</t>
  </si>
  <si>
    <t>279/14</t>
  </si>
  <si>
    <t>279/15</t>
  </si>
  <si>
    <t>279/16</t>
  </si>
  <si>
    <t>279/17</t>
  </si>
  <si>
    <t>279/18</t>
  </si>
  <si>
    <t>279/19</t>
  </si>
  <si>
    <t>279/20</t>
  </si>
  <si>
    <t>Thay dây dẫn trung áp từ trụ 332 đến 332/53(ĐD476ESO)</t>
  </si>
  <si>
    <t>332/1</t>
  </si>
  <si>
    <t>332/1A</t>
  </si>
  <si>
    <t>332/2</t>
  </si>
  <si>
    <t>332/2A</t>
  </si>
  <si>
    <t>332/3</t>
  </si>
  <si>
    <t>332/4</t>
  </si>
  <si>
    <t>332/5</t>
  </si>
  <si>
    <t>332/6</t>
  </si>
  <si>
    <t>332/7</t>
  </si>
  <si>
    <t>332/7A</t>
  </si>
  <si>
    <t>332/8</t>
  </si>
  <si>
    <t>332/8A</t>
  </si>
  <si>
    <t>332/9</t>
  </si>
  <si>
    <t>332/9A</t>
  </si>
  <si>
    <t>332/10</t>
  </si>
  <si>
    <t>332/10A</t>
  </si>
  <si>
    <t>332/11</t>
  </si>
  <si>
    <t>332/12</t>
  </si>
  <si>
    <t>332/12A</t>
  </si>
  <si>
    <t>332/13</t>
  </si>
  <si>
    <t>332/14</t>
  </si>
  <si>
    <t>332/15</t>
  </si>
  <si>
    <t>332/16</t>
  </si>
  <si>
    <t>332/17</t>
  </si>
  <si>
    <t>332/18</t>
  </si>
  <si>
    <t>332/19</t>
  </si>
  <si>
    <t>332/20</t>
  </si>
  <si>
    <t>332/21</t>
  </si>
  <si>
    <t>332/22</t>
  </si>
  <si>
    <t>332/23</t>
  </si>
  <si>
    <t>332/24</t>
  </si>
  <si>
    <t>332/25</t>
  </si>
  <si>
    <t>332/26</t>
  </si>
  <si>
    <t>332/27</t>
  </si>
  <si>
    <t>332/28</t>
  </si>
  <si>
    <t>332/29</t>
  </si>
  <si>
    <t>332/30</t>
  </si>
  <si>
    <t>332/31</t>
  </si>
  <si>
    <t>332/32</t>
  </si>
  <si>
    <t>332/33</t>
  </si>
  <si>
    <t>332/34</t>
  </si>
  <si>
    <t>332/35</t>
  </si>
  <si>
    <t>332/36</t>
  </si>
  <si>
    <t>332/37</t>
  </si>
  <si>
    <t>332/38</t>
  </si>
  <si>
    <t>332/39</t>
  </si>
  <si>
    <t>332/40</t>
  </si>
  <si>
    <t>332/41</t>
  </si>
  <si>
    <t>332/42</t>
  </si>
  <si>
    <t>332/43</t>
  </si>
  <si>
    <t>332/44</t>
  </si>
  <si>
    <t>332/45</t>
  </si>
  <si>
    <t>332/46</t>
  </si>
  <si>
    <t>332/47</t>
  </si>
  <si>
    <t>332/48</t>
  </si>
  <si>
    <t>332/49</t>
  </si>
  <si>
    <t>332/50</t>
  </si>
  <si>
    <t>332/51</t>
  </si>
  <si>
    <t>332/52</t>
  </si>
  <si>
    <t>332/53</t>
  </si>
  <si>
    <t>Thay dây dẫn trung áp từ trụ 79/2 đến 79/13(ĐD476ESO)</t>
  </si>
  <si>
    <t>79/2</t>
  </si>
  <si>
    <t>BTLT 14</t>
  </si>
  <si>
    <t>79/3</t>
  </si>
  <si>
    <t>79/4</t>
  </si>
  <si>
    <t>79/5</t>
  </si>
  <si>
    <t>79/6</t>
  </si>
  <si>
    <t>79/7</t>
  </si>
  <si>
    <t>79/8</t>
  </si>
  <si>
    <t>79/9</t>
  </si>
  <si>
    <t>79/10</t>
  </si>
  <si>
    <t>79/11</t>
  </si>
  <si>
    <t>79/12</t>
  </si>
  <si>
    <t>79/13</t>
  </si>
  <si>
    <t>Thay dây dẫn trung áp từ trụ 326 đến 326/25(ĐD476ESO).</t>
  </si>
  <si>
    <t>326/1</t>
  </si>
  <si>
    <t>326/2</t>
  </si>
  <si>
    <t>326/3</t>
  </si>
  <si>
    <t>326/3A</t>
  </si>
  <si>
    <t>326/4</t>
  </si>
  <si>
    <t xml:space="preserve">NEO-FCO </t>
  </si>
  <si>
    <t>326/4A</t>
  </si>
  <si>
    <t>326/5</t>
  </si>
  <si>
    <t>326/6</t>
  </si>
  <si>
    <t>326/7</t>
  </si>
  <si>
    <t>326/8</t>
  </si>
  <si>
    <t>326/8A</t>
  </si>
  <si>
    <t>326/9</t>
  </si>
  <si>
    <t>326/10</t>
  </si>
  <si>
    <t>Tổng</t>
  </si>
  <si>
    <t>cấu kiện thép</t>
  </si>
  <si>
    <t>dây dẫn các loại</t>
  </si>
  <si>
    <t>sứ các loại</t>
  </si>
  <si>
    <t>phụ kiện các loại</t>
  </si>
  <si>
    <t>IPC1BL-TĐN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</si>
</sst>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7" formatCode="_(* #,##0_);_(* \(#,##0\);_(* &quot;-&quot;??_);_(@_)"/>
    <numFmt numFmtId="170" formatCode="_([$€-2]* #,##0.00_);_([$€-2]* \(#,##0.00\);_([$€-2]* &quot;-&quot;??_)"/>
    <numFmt numFmtId="176" formatCode="#,##0.0"/>
    <numFmt numFmtId="182" formatCode="_-* #,##0.00\ _₫_-;\-* #,##0.00\ _₫_-;_-* &quot;-&quot;??\ _₫_-;_-@_-"/>
    <numFmt numFmtId="185" formatCode="_-* #,##0.00_-;\-* #,##0.00_-;_-* \-&quot;?&quot;&quot;?&quot;_-;_-@_-"/>
    <numFmt numFmtId="189" formatCode="_(* #,##0_);_(* \(#,##0\);_(* \-_);_(@_)"/>
  </numFmts>
  <fonts count="34" x14ac:knownFonts="1">
    <font>
      <sz val="13"/>
      <name val=".VnTime"/>
    </font>
    <font>
      <sz val="11"/>
      <color theme="1"/>
      <name val="Calibri"/>
      <family val="2"/>
      <scheme val="minor"/>
    </font>
    <font>
      <sz val="10"/>
      <name val=".VnTime"/>
      <family val="2"/>
    </font>
    <font>
      <sz val="10"/>
      <name val="Arial"/>
      <family val="2"/>
    </font>
    <font>
      <b/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sz val="12"/>
      <name val="VNI-Times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sz val="13"/>
      <name val=".VnTime"/>
      <family val="2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2"/>
    </font>
    <font>
      <b/>
      <sz val="12"/>
      <color rgb="FFFF000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  <charset val="163"/>
    </font>
    <font>
      <sz val="12"/>
      <color rgb="FF002465"/>
      <name val="Times New Roman"/>
      <family val="1"/>
    </font>
    <font>
      <u/>
      <sz val="13"/>
      <color theme="1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3">
    <xf numFmtId="0" fontId="0" fillId="0" borderId="0"/>
    <xf numFmtId="165" fontId="25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2" fillId="0" borderId="0"/>
    <xf numFmtId="170" fontId="18" fillId="0" borderId="0"/>
    <xf numFmtId="185" fontId="3" fillId="0" borderId="0" applyFill="0" applyBorder="0" applyAlignment="0" applyProtection="0"/>
    <xf numFmtId="0" fontId="25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2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30" fillId="0" borderId="0"/>
    <xf numFmtId="0" fontId="3" fillId="0" borderId="0"/>
    <xf numFmtId="0" fontId="31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/>
    <xf numFmtId="0" fontId="6" fillId="0" borderId="0"/>
    <xf numFmtId="0" fontId="5" fillId="0" borderId="0"/>
    <xf numFmtId="0" fontId="33" fillId="0" borderId="0" applyNumberFormat="0" applyFill="0" applyBorder="0" applyAlignment="0" applyProtection="0"/>
    <xf numFmtId="0" fontId="5" fillId="0" borderId="0"/>
  </cellStyleXfs>
  <cellXfs count="194">
    <xf numFmtId="0" fontId="0" fillId="0" borderId="0" xfId="0"/>
    <xf numFmtId="0" fontId="14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11" fillId="0" borderId="0" xfId="0" applyFont="1" applyAlignment="1">
      <alignment horizontal="center" vertical="center"/>
    </xf>
    <xf numFmtId="0" fontId="5" fillId="0" borderId="2" xfId="0" applyFont="1" applyBorder="1"/>
    <xf numFmtId="0" fontId="16" fillId="0" borderId="0" xfId="0" applyFont="1"/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/>
    <xf numFmtId="0" fontId="15" fillId="0" borderId="0" xfId="0" applyFont="1"/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0" xfId="0" applyFont="1" applyAlignment="1">
      <alignment horizontal="center" vertical="center"/>
    </xf>
    <xf numFmtId="0" fontId="7" fillId="0" borderId="2" xfId="0" applyFont="1" applyBorder="1"/>
    <xf numFmtId="0" fontId="7" fillId="0" borderId="2" xfId="9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10" applyFont="1" applyBorder="1" applyAlignment="1">
      <alignment horizontal="center" vertical="center"/>
    </xf>
    <xf numFmtId="49" fontId="7" fillId="0" borderId="2" xfId="1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3" xfId="9" applyFont="1" applyBorder="1" applyAlignment="1">
      <alignment vertical="center" wrapText="1"/>
    </xf>
    <xf numFmtId="0" fontId="4" fillId="0" borderId="1" xfId="9" applyFont="1" applyBorder="1" applyAlignment="1">
      <alignment vertical="center" wrapText="1"/>
    </xf>
    <xf numFmtId="0" fontId="4" fillId="0" borderId="4" xfId="9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9" applyFont="1" applyBorder="1" applyAlignment="1">
      <alignment vertical="center" wrapText="1"/>
    </xf>
    <xf numFmtId="0" fontId="26" fillId="0" borderId="2" xfId="9" applyFont="1" applyBorder="1" applyAlignment="1">
      <alignment horizontal="left" vertical="center" wrapText="1"/>
    </xf>
    <xf numFmtId="1" fontId="26" fillId="0" borderId="2" xfId="0" applyNumberFormat="1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29" fillId="0" borderId="0" xfId="0" applyFont="1"/>
    <xf numFmtId="0" fontId="7" fillId="0" borderId="2" xfId="9" applyFont="1" applyBorder="1" applyAlignment="1">
      <alignment horizontal="center" vertical="center" wrapText="1"/>
    </xf>
    <xf numFmtId="0" fontId="19" fillId="2" borderId="2" xfId="20" applyFont="1" applyFill="1" applyBorder="1" applyAlignment="1">
      <alignment horizontal="center" vertical="center"/>
    </xf>
    <xf numFmtId="0" fontId="19" fillId="0" borderId="2" xfId="2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 wrapText="1"/>
    </xf>
    <xf numFmtId="0" fontId="19" fillId="0" borderId="9" xfId="21" applyFont="1" applyBorder="1" applyAlignment="1">
      <alignment horizontal="center" vertical="center"/>
    </xf>
    <xf numFmtId="0" fontId="24" fillId="0" borderId="2" xfId="22" applyFont="1" applyBorder="1" applyAlignment="1">
      <alignment horizontal="center" vertical="center" wrapText="1"/>
    </xf>
    <xf numFmtId="167" fontId="23" fillId="2" borderId="9" xfId="2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3" fontId="15" fillId="0" borderId="0" xfId="0" applyNumberFormat="1" applyFont="1"/>
    <xf numFmtId="1" fontId="5" fillId="0" borderId="0" xfId="0" applyNumberFormat="1" applyFont="1"/>
    <xf numFmtId="0" fontId="13" fillId="0" borderId="0" xfId="24" applyFont="1" applyAlignment="1">
      <alignment wrapText="1"/>
    </xf>
    <xf numFmtId="0" fontId="13" fillId="0" borderId="0" xfId="24" applyFont="1" applyAlignment="1">
      <alignment horizontal="left"/>
    </xf>
    <xf numFmtId="0" fontId="6" fillId="0" borderId="0" xfId="24" applyFont="1"/>
    <xf numFmtId="0" fontId="13" fillId="0" borderId="0" xfId="24" applyFont="1" applyAlignment="1">
      <alignment vertical="center" wrapText="1"/>
    </xf>
    <xf numFmtId="0" fontId="13" fillId="0" borderId="0" xfId="24" applyFont="1" applyAlignment="1">
      <alignment horizontal="left" vertical="center"/>
    </xf>
    <xf numFmtId="0" fontId="6" fillId="0" borderId="2" xfId="25" applyFont="1" applyBorder="1" applyAlignment="1"/>
    <xf numFmtId="49" fontId="11" fillId="0" borderId="2" xfId="10" applyNumberFormat="1" applyFont="1" applyBorder="1" applyAlignment="1">
      <alignment horizontal="center" vertical="center"/>
    </xf>
    <xf numFmtId="0" fontId="11" fillId="0" borderId="2" xfId="25" applyFont="1" applyBorder="1" applyAlignment="1">
      <alignment horizontal="center" vertical="center" wrapText="1"/>
    </xf>
    <xf numFmtId="176" fontId="6" fillId="0" borderId="0" xfId="25" applyNumberFormat="1" applyFont="1" applyAlignment="1">
      <alignment horizontal="center" vertical="center"/>
    </xf>
    <xf numFmtId="0" fontId="13" fillId="0" borderId="0" xfId="25" applyFont="1" applyAlignment="1"/>
    <xf numFmtId="0" fontId="6" fillId="0" borderId="0" xfId="25" applyFont="1" applyAlignment="1">
      <alignment horizontal="left"/>
    </xf>
    <xf numFmtId="0" fontId="6" fillId="0" borderId="0" xfId="25" applyFont="1" applyAlignment="1"/>
    <xf numFmtId="2" fontId="11" fillId="0" borderId="2" xfId="10" applyNumberFormat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textRotation="90" wrapText="1"/>
    </xf>
    <xf numFmtId="0" fontId="11" fillId="0" borderId="2" xfId="9" applyFont="1" applyBorder="1" applyAlignment="1">
      <alignment horizontal="center" textRotation="90" wrapText="1"/>
    </xf>
    <xf numFmtId="0" fontId="13" fillId="0" borderId="0" xfId="25" applyFont="1" applyAlignment="1">
      <alignment horizontal="left"/>
    </xf>
    <xf numFmtId="2" fontId="11" fillId="0" borderId="2" xfId="10" applyNumberFormat="1" applyFont="1" applyBorder="1" applyAlignment="1">
      <alignment horizontal="center" vertical="center"/>
    </xf>
    <xf numFmtId="49" fontId="11" fillId="0" borderId="2" xfId="10" applyNumberFormat="1" applyFont="1" applyBorder="1" applyAlignment="1">
      <alignment vertical="center"/>
    </xf>
    <xf numFmtId="189" fontId="4" fillId="0" borderId="2" xfId="0" applyNumberFormat="1" applyFont="1" applyBorder="1" applyAlignment="1">
      <alignment horizontal="center" vertical="center"/>
    </xf>
    <xf numFmtId="0" fontId="11" fillId="0" borderId="2" xfId="10" applyFont="1" applyBorder="1" applyAlignment="1">
      <alignment horizontal="center" vertical="center"/>
    </xf>
    <xf numFmtId="0" fontId="5" fillId="0" borderId="2" xfId="25" applyFont="1" applyBorder="1" applyAlignment="1"/>
    <xf numFmtId="0" fontId="13" fillId="0" borderId="0" xfId="10" applyFont="1" applyAlignment="1">
      <alignment textRotation="90"/>
    </xf>
    <xf numFmtId="0" fontId="13" fillId="0" borderId="0" xfId="10" applyFont="1"/>
    <xf numFmtId="0" fontId="13" fillId="0" borderId="0" xfId="9" applyFont="1" applyAlignment="1">
      <alignment horizontal="left"/>
    </xf>
    <xf numFmtId="0" fontId="13" fillId="0" borderId="0" xfId="9" applyFont="1" applyAlignment="1">
      <alignment horizontal="center" wrapText="1"/>
    </xf>
    <xf numFmtId="0" fontId="13" fillId="0" borderId="0" xfId="10" applyFont="1" applyAlignment="1">
      <alignment horizontal="center"/>
    </xf>
    <xf numFmtId="0" fontId="13" fillId="0" borderId="0" xfId="10" applyFont="1" applyAlignment="1">
      <alignment horizontal="center" textRotation="90"/>
    </xf>
    <xf numFmtId="0" fontId="10" fillId="0" borderId="2" xfId="0" applyFont="1" applyBorder="1"/>
    <xf numFmtId="49" fontId="11" fillId="0" borderId="2" xfId="10" applyNumberFormat="1" applyFont="1" applyBorder="1" applyAlignment="1">
      <alignment horizontal="left" vertical="center"/>
    </xf>
    <xf numFmtId="2" fontId="11" fillId="0" borderId="2" xfId="1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" fontId="11" fillId="0" borderId="2" xfId="10" applyNumberFormat="1" applyFont="1" applyBorder="1" applyAlignment="1">
      <alignment horizontal="center" vertical="center"/>
    </xf>
    <xf numFmtId="1" fontId="13" fillId="0" borderId="0" xfId="10" applyNumberFormat="1" applyFont="1" applyAlignment="1">
      <alignment horizontal="center" vertical="center" textRotation="90"/>
    </xf>
    <xf numFmtId="0" fontId="13" fillId="0" borderId="0" xfId="1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 wrapText="1"/>
    </xf>
    <xf numFmtId="0" fontId="13" fillId="0" borderId="0" xfId="10" applyFont="1" applyAlignment="1">
      <alignment horizontal="center" vertical="center" textRotation="90"/>
    </xf>
    <xf numFmtId="0" fontId="6" fillId="0" borderId="0" xfId="25" applyFont="1" applyAlignment="1">
      <alignment horizontal="center" vertical="center"/>
    </xf>
    <xf numFmtId="0" fontId="5" fillId="0" borderId="2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7" fillId="0" borderId="2" xfId="26" applyFont="1" applyBorder="1" applyAlignment="1">
      <alignment horizontal="center" vertical="center"/>
    </xf>
    <xf numFmtId="0" fontId="11" fillId="0" borderId="2" xfId="10" applyFont="1" applyBorder="1" applyAlignment="1">
      <alignment horizontal="left" vertical="center"/>
    </xf>
    <xf numFmtId="0" fontId="5" fillId="0" borderId="2" xfId="10" applyFont="1" applyBorder="1" applyAlignment="1">
      <alignment horizontal="center" vertical="center"/>
    </xf>
    <xf numFmtId="0" fontId="7" fillId="0" borderId="2" xfId="27" applyFont="1" applyBorder="1" applyAlignment="1">
      <alignment horizontal="center"/>
    </xf>
    <xf numFmtId="2" fontId="5" fillId="0" borderId="2" xfId="10" applyNumberFormat="1" applyFont="1" applyBorder="1" applyAlignment="1">
      <alignment horizontal="left" vertical="center"/>
    </xf>
    <xf numFmtId="49" fontId="5" fillId="0" borderId="2" xfId="10" applyNumberFormat="1" applyFont="1" applyBorder="1" applyAlignment="1">
      <alignment horizontal="left" vertical="center"/>
    </xf>
    <xf numFmtId="0" fontId="5" fillId="0" borderId="2" xfId="10" applyFont="1" applyBorder="1" applyAlignment="1">
      <alignment horizontal="left" vertical="center"/>
    </xf>
    <xf numFmtId="1" fontId="5" fillId="0" borderId="2" xfId="0" applyNumberFormat="1" applyFont="1" applyBorder="1" applyAlignment="1">
      <alignment wrapText="1"/>
    </xf>
    <xf numFmtId="1" fontId="5" fillId="0" borderId="2" xfId="10" applyNumberFormat="1" applyFont="1" applyBorder="1" applyAlignment="1">
      <alignment horizontal="center" vertical="center"/>
    </xf>
    <xf numFmtId="0" fontId="6" fillId="0" borderId="0" xfId="9" applyFont="1" applyAlignment="1">
      <alignment horizontal="left"/>
    </xf>
    <xf numFmtId="0" fontId="6" fillId="0" borderId="0" xfId="9" applyFont="1" applyAlignment="1">
      <alignment horizontal="center" wrapText="1"/>
    </xf>
    <xf numFmtId="0" fontId="6" fillId="0" borderId="0" xfId="10" applyFont="1" applyAlignment="1">
      <alignment horizontal="center"/>
    </xf>
    <xf numFmtId="0" fontId="6" fillId="0" borderId="0" xfId="10" applyFont="1" applyAlignment="1">
      <alignment horizontal="center" textRotation="90"/>
    </xf>
    <xf numFmtId="0" fontId="27" fillId="0" borderId="2" xfId="0" applyFont="1" applyBorder="1" applyAlignment="1">
      <alignment horizontal="center" vertical="center" wrapText="1"/>
    </xf>
    <xf numFmtId="0" fontId="27" fillId="0" borderId="2" xfId="27" applyFont="1" applyBorder="1" applyAlignment="1">
      <alignment horizontal="center"/>
    </xf>
    <xf numFmtId="0" fontId="6" fillId="0" borderId="0" xfId="10" applyFont="1" applyAlignment="1">
      <alignment textRotation="90"/>
    </xf>
    <xf numFmtId="0" fontId="16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49" fontId="16" fillId="0" borderId="2" xfId="10" applyNumberFormat="1" applyFont="1" applyBorder="1" applyAlignment="1">
      <alignment horizontal="left" vertical="center"/>
    </xf>
    <xf numFmtId="1" fontId="11" fillId="0" borderId="2" xfId="10" applyNumberFormat="1" applyFont="1" applyBorder="1" applyAlignment="1">
      <alignment horizontal="left" vertical="center"/>
    </xf>
    <xf numFmtId="1" fontId="6" fillId="0" borderId="2" xfId="25" applyNumberFormat="1" applyFont="1" applyBorder="1" applyAlignment="1"/>
    <xf numFmtId="0" fontId="13" fillId="3" borderId="0" xfId="10" applyFont="1" applyFill="1"/>
    <xf numFmtId="0" fontId="13" fillId="3" borderId="0" xfId="9" applyFont="1" applyFill="1" applyAlignment="1">
      <alignment horizontal="left"/>
    </xf>
    <xf numFmtId="0" fontId="13" fillId="3" borderId="0" xfId="9" applyFont="1" applyFill="1" applyAlignment="1">
      <alignment horizontal="center" wrapText="1"/>
    </xf>
    <xf numFmtId="0" fontId="13" fillId="3" borderId="0" xfId="10" applyFont="1" applyFill="1" applyAlignment="1">
      <alignment horizontal="center"/>
    </xf>
    <xf numFmtId="0" fontId="13" fillId="3" borderId="0" xfId="10" applyFont="1" applyFill="1" applyAlignment="1">
      <alignment horizontal="center" textRotation="90"/>
    </xf>
    <xf numFmtId="0" fontId="13" fillId="3" borderId="0" xfId="25" applyFont="1" applyFill="1" applyAlignment="1"/>
    <xf numFmtId="0" fontId="27" fillId="0" borderId="2" xfId="0" applyFont="1" applyBorder="1"/>
    <xf numFmtId="0" fontId="12" fillId="0" borderId="2" xfId="25" applyFont="1" applyBorder="1" applyAlignment="1"/>
    <xf numFmtId="0" fontId="9" fillId="0" borderId="2" xfId="0" applyFont="1" applyBorder="1" applyAlignment="1">
      <alignment horizontal="left"/>
    </xf>
    <xf numFmtId="0" fontId="5" fillId="6" borderId="2" xfId="1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9" fontId="11" fillId="6" borderId="2" xfId="10" applyNumberFormat="1" applyFont="1" applyFill="1" applyBorder="1" applyAlignment="1">
      <alignment horizontal="center" vertical="center"/>
    </xf>
    <xf numFmtId="1" fontId="11" fillId="6" borderId="2" xfId="10" applyNumberFormat="1" applyFont="1" applyFill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0" xfId="9" applyFont="1" applyAlignment="1">
      <alignment horizontal="center" vertical="center" wrapText="1"/>
    </xf>
    <xf numFmtId="0" fontId="6" fillId="0" borderId="0" xfId="10" applyFont="1" applyAlignment="1">
      <alignment horizontal="center" vertical="center"/>
    </xf>
    <xf numFmtId="0" fontId="6" fillId="0" borderId="0" xfId="10" applyFont="1" applyAlignment="1">
      <alignment horizontal="center" vertical="center" textRotation="90"/>
    </xf>
    <xf numFmtId="0" fontId="13" fillId="0" borderId="0" xfId="24" applyFont="1"/>
    <xf numFmtId="0" fontId="6" fillId="0" borderId="0" xfId="24" applyFont="1" applyAlignment="1">
      <alignment horizontal="left"/>
    </xf>
    <xf numFmtId="2" fontId="6" fillId="0" borderId="0" xfId="24" applyNumberFormat="1" applyFont="1" applyAlignment="1">
      <alignment horizontal="left"/>
    </xf>
    <xf numFmtId="0" fontId="6" fillId="6" borderId="0" xfId="24" applyFont="1" applyFill="1" applyAlignment="1">
      <alignment horizontal="left"/>
    </xf>
    <xf numFmtId="0" fontId="6" fillId="5" borderId="0" xfId="24" applyFont="1" applyFill="1" applyAlignment="1">
      <alignment horizontal="center"/>
    </xf>
    <xf numFmtId="0" fontId="6" fillId="6" borderId="0" xfId="24" applyFont="1" applyFill="1" applyAlignment="1">
      <alignment horizontal="center"/>
    </xf>
    <xf numFmtId="0" fontId="6" fillId="7" borderId="0" xfId="24" applyFont="1" applyFill="1" applyAlignment="1">
      <alignment horizontal="center"/>
    </xf>
    <xf numFmtId="0" fontId="6" fillId="0" borderId="0" xfId="24" applyFont="1" applyAlignment="1">
      <alignment horizontal="center"/>
    </xf>
    <xf numFmtId="0" fontId="20" fillId="0" borderId="2" xfId="0" applyFont="1" applyBorder="1" applyAlignment="1">
      <alignment horizontal="center" textRotation="90" wrapText="1"/>
    </xf>
    <xf numFmtId="0" fontId="20" fillId="0" borderId="2" xfId="0" applyFont="1" applyBorder="1" applyAlignment="1">
      <alignment horizontal="center" wrapText="1"/>
    </xf>
    <xf numFmtId="0" fontId="13" fillId="3" borderId="0" xfId="10" applyFont="1" applyFill="1" applyAlignment="1">
      <alignment textRotation="90"/>
    </xf>
    <xf numFmtId="1" fontId="5" fillId="0" borderId="2" xfId="10" applyNumberFormat="1" applyFont="1" applyBorder="1" applyAlignment="1">
      <alignment horizontal="left" vertical="center"/>
    </xf>
    <xf numFmtId="0" fontId="32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/>
    </xf>
    <xf numFmtId="1" fontId="11" fillId="3" borderId="2" xfId="24" applyNumberFormat="1" applyFont="1" applyFill="1" applyBorder="1" applyAlignment="1">
      <alignment horizontal="center" vertical="center"/>
    </xf>
    <xf numFmtId="0" fontId="13" fillId="3" borderId="0" xfId="24" applyFont="1" applyFill="1" applyAlignment="1">
      <alignment horizontal="center"/>
    </xf>
    <xf numFmtId="1" fontId="6" fillId="0" borderId="0" xfId="24" applyNumberFormat="1" applyFont="1" applyAlignment="1">
      <alignment horizontal="left"/>
    </xf>
    <xf numFmtId="0" fontId="6" fillId="7" borderId="0" xfId="24" applyFont="1" applyFill="1"/>
    <xf numFmtId="0" fontId="6" fillId="8" borderId="0" xfId="24" applyFont="1" applyFill="1"/>
    <xf numFmtId="0" fontId="6" fillId="6" borderId="0" xfId="24" applyFont="1" applyFill="1"/>
    <xf numFmtId="0" fontId="6" fillId="4" borderId="0" xfId="24" applyFont="1" applyFill="1"/>
    <xf numFmtId="0" fontId="6" fillId="8" borderId="0" xfId="24" applyFont="1" applyFill="1" applyAlignment="1">
      <alignment horizontal="center"/>
    </xf>
    <xf numFmtId="0" fontId="6" fillId="4" borderId="0" xfId="24" applyFont="1" applyFill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165" fontId="14" fillId="0" borderId="2" xfId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0" xfId="24" applyFont="1" applyAlignment="1">
      <alignment horizontal="center" wrapText="1"/>
    </xf>
    <xf numFmtId="0" fontId="4" fillId="0" borderId="8" xfId="24" applyFont="1" applyBorder="1" applyAlignment="1">
      <alignment horizontal="center" vertical="center" wrapText="1"/>
    </xf>
    <xf numFmtId="49" fontId="11" fillId="0" borderId="2" xfId="10" applyNumberFormat="1" applyFont="1" applyBorder="1" applyAlignment="1">
      <alignment horizontal="center" vertical="center"/>
    </xf>
    <xf numFmtId="0" fontId="11" fillId="0" borderId="2" xfId="25" applyFont="1" applyBorder="1" applyAlignment="1">
      <alignment horizontal="center" vertical="center" wrapText="1"/>
    </xf>
    <xf numFmtId="0" fontId="11" fillId="0" borderId="3" xfId="25" applyFont="1" applyBorder="1" applyAlignment="1">
      <alignment horizontal="center" vertical="center" wrapText="1"/>
    </xf>
    <xf numFmtId="0" fontId="11" fillId="0" borderId="1" xfId="25" applyFont="1" applyBorder="1" applyAlignment="1">
      <alignment horizontal="center" vertical="center" wrapText="1"/>
    </xf>
    <xf numFmtId="0" fontId="11" fillId="0" borderId="4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49" fontId="11" fillId="0" borderId="5" xfId="10" applyNumberFormat="1" applyFont="1" applyBorder="1" applyAlignment="1">
      <alignment horizontal="center" vertical="center" textRotation="90"/>
    </xf>
    <xf numFmtId="49" fontId="11" fillId="0" borderId="6" xfId="10" applyNumberFormat="1" applyFont="1" applyBorder="1" applyAlignment="1">
      <alignment horizontal="center" vertical="center" textRotation="90"/>
    </xf>
    <xf numFmtId="0" fontId="11" fillId="3" borderId="2" xfId="24" applyFont="1" applyFill="1" applyBorder="1" applyAlignment="1">
      <alignment horizontal="center" vertical="center"/>
    </xf>
    <xf numFmtId="0" fontId="11" fillId="0" borderId="2" xfId="10" applyFont="1" applyBorder="1" applyAlignment="1">
      <alignment horizontal="center" vertical="center"/>
    </xf>
  </cellXfs>
  <cellStyles count="33">
    <cellStyle name="Bình thường 2" xfId="8" xr:uid="{85001EEB-7832-4465-857D-558637BBAAEC}"/>
    <cellStyle name="Comma" xfId="1" builtinId="3"/>
    <cellStyle name="Comma [0] 2" xfId="17" xr:uid="{D2B88745-BDBC-4331-9708-5D8541583E5C}"/>
    <cellStyle name="Comma 148" xfId="14" xr:uid="{B981CF0A-C869-42E0-9E8C-BE2BD7A037D2}"/>
    <cellStyle name="Comma 2" xfId="3" xr:uid="{025A45FD-EE5D-48B6-B7AB-5E5A1F538ABA}"/>
    <cellStyle name="Comma 24" xfId="7" xr:uid="{A34AA670-D1DE-46F4-8E22-F3B3B3E718D3}"/>
    <cellStyle name="Comma 3" xfId="11" xr:uid="{C70DF195-7D3E-41DA-A92D-6A021EA4D516}"/>
    <cellStyle name="Comma 3 6" xfId="13" xr:uid="{DA0502E0-4443-48CE-A0FD-D1523EB0BB22}"/>
    <cellStyle name="Hyperlink 4" xfId="31" xr:uid="{A3939194-12C4-4BAF-93DC-936CADA5AF97}"/>
    <cellStyle name="Normal" xfId="0" builtinId="0"/>
    <cellStyle name="Normal 146" xfId="16" xr:uid="{3644F81E-D4AA-4E80-B82B-FB66B6A905C4}"/>
    <cellStyle name="Normal 147" xfId="28" xr:uid="{255954AD-9F5A-4D44-B1B9-82819F3E5D6D}"/>
    <cellStyle name="Normal 150" xfId="29" xr:uid="{84836218-3865-4C41-BF17-75ACCD7A6D03}"/>
    <cellStyle name="Normal 19" xfId="27" xr:uid="{3D265539-2E9A-4F2A-B084-2273A92184A3}"/>
    <cellStyle name="Normal 2" xfId="2" xr:uid="{38235C8F-DB79-42C5-9788-24EFCD6ECC41}"/>
    <cellStyle name="Normal 2 2 2 2" xfId="19" xr:uid="{4183A770-A6DF-4033-BFCC-487E16DA14FC}"/>
    <cellStyle name="Normal 2 25" xfId="15" xr:uid="{C8855FDA-7707-49E7-A214-2323E147E109}"/>
    <cellStyle name="Normal 2 3" xfId="21" xr:uid="{50420CDD-C149-4DD7-B70A-E6C190949AB2}"/>
    <cellStyle name="Normal 2 4 2 3" xfId="32" xr:uid="{A7278A8A-2222-492B-BF3B-E52C83CA312C}"/>
    <cellStyle name="Normal 22 2" xfId="24" xr:uid="{12520AAA-0672-4C1E-8683-3A49542E9DDE}"/>
    <cellStyle name="Normal 24" xfId="12" xr:uid="{322621E0-3D34-40D6-997D-12114339B787}"/>
    <cellStyle name="Normal 24 2" xfId="25" xr:uid="{8A7F7B55-A88F-4760-9235-23C4B491B3F4}"/>
    <cellStyle name="Normal 3" xfId="5" xr:uid="{26184FED-716C-4112-8AA2-B3BD352ECBA0}"/>
    <cellStyle name="Normal 3 22" xfId="30" xr:uid="{E4053556-DB4A-461C-BE46-63A4D0B0FD73}"/>
    <cellStyle name="Normal 5 7" xfId="18" xr:uid="{619DAE4F-5FAC-4F32-B38E-8ED9B86EF545}"/>
    <cellStyle name="Normal 52" xfId="26" xr:uid="{3E3F4384-4851-4BAD-AFA2-D018F32054C7}"/>
    <cellStyle name="Normal 6" xfId="6" xr:uid="{9B996185-6D8C-4712-B4DA-4921CD3FC4C3}"/>
    <cellStyle name="Normal 6 2" xfId="22" xr:uid="{78397AB1-0C87-47FF-B0F9-259EAA546FDD}"/>
    <cellStyle name="Normal_ban ke P.A" xfId="10" xr:uid="{603435C1-C690-4B72-9048-504342A4FAAE}"/>
    <cellStyle name="Normal_BSIV-43(476) 2" xfId="20" xr:uid="{A2E7F953-FAF0-4B1F-9AD9-A15D97CF1562}"/>
    <cellStyle name="Normal_phuong an HTDD cu kpo cu ne" xfId="9" xr:uid="{2CF5FC9D-5685-4CCE-B968-E855D7326CDC}"/>
    <cellStyle name="Normal_TK-LK22-IAGRAI1" xfId="23" xr:uid="{BB1663D2-D62C-483A-9039-4BA6835E72A4}"/>
    <cellStyle name="Percent 2" xfId="4" xr:uid="{93A6D858-87CC-42D8-9957-BC81F865A0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66"/>
      <color rgb="FF0000FF"/>
      <color rgb="FFFFFF66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C730-DC60-4BC5-A5FF-20FF0F1D2E02}">
  <dimension ref="A1:M82"/>
  <sheetViews>
    <sheetView view="pageBreakPreview" topLeftCell="A18" zoomScale="80" zoomScaleNormal="100" zoomScaleSheetLayoutView="80" zoomScalePageLayoutView="50" workbookViewId="0">
      <selection activeCell="E40" sqref="E40"/>
    </sheetView>
  </sheetViews>
  <sheetFormatPr defaultColWidth="8.77734375" defaultRowHeight="15.75" x14ac:dyDescent="0.25"/>
  <cols>
    <col min="1" max="1" width="6.33203125" style="3" customWidth="1"/>
    <col min="2" max="2" width="48.88671875" style="3" customWidth="1"/>
    <col min="3" max="3" width="22.6640625" style="24" customWidth="1"/>
    <col min="4" max="4" width="12.109375" style="3" customWidth="1"/>
    <col min="5" max="5" width="13.44140625" style="3" customWidth="1"/>
    <col min="6" max="6" width="12" style="3" customWidth="1"/>
    <col min="7" max="7" width="13" style="3" customWidth="1"/>
    <col min="8" max="8" width="13.33203125" style="3" customWidth="1"/>
    <col min="9" max="9" width="10.109375" style="3" hidden="1" customWidth="1"/>
    <col min="10" max="10" width="11.88671875" style="3" hidden="1" customWidth="1"/>
    <col min="11" max="11" width="10.109375" style="3" customWidth="1"/>
    <col min="12" max="12" width="17.33203125" style="3" customWidth="1"/>
    <col min="13" max="256" width="8.77734375" style="3"/>
    <col min="257" max="257" width="6.33203125" style="3" customWidth="1"/>
    <col min="258" max="258" width="48.88671875" style="3" customWidth="1"/>
    <col min="259" max="259" width="22.6640625" style="3" customWidth="1"/>
    <col min="260" max="260" width="12.109375" style="3" customWidth="1"/>
    <col min="261" max="261" width="13.44140625" style="3" customWidth="1"/>
    <col min="262" max="262" width="12" style="3" customWidth="1"/>
    <col min="263" max="263" width="13" style="3" customWidth="1"/>
    <col min="264" max="264" width="13.33203125" style="3" customWidth="1"/>
    <col min="265" max="266" width="0" style="3" hidden="1" customWidth="1"/>
    <col min="267" max="267" width="10.109375" style="3" customWidth="1"/>
    <col min="268" max="268" width="17.33203125" style="3" customWidth="1"/>
    <col min="269" max="512" width="8.77734375" style="3"/>
    <col min="513" max="513" width="6.33203125" style="3" customWidth="1"/>
    <col min="514" max="514" width="48.88671875" style="3" customWidth="1"/>
    <col min="515" max="515" width="22.6640625" style="3" customWidth="1"/>
    <col min="516" max="516" width="12.109375" style="3" customWidth="1"/>
    <col min="517" max="517" width="13.44140625" style="3" customWidth="1"/>
    <col min="518" max="518" width="12" style="3" customWidth="1"/>
    <col min="519" max="519" width="13" style="3" customWidth="1"/>
    <col min="520" max="520" width="13.33203125" style="3" customWidth="1"/>
    <col min="521" max="522" width="0" style="3" hidden="1" customWidth="1"/>
    <col min="523" max="523" width="10.109375" style="3" customWidth="1"/>
    <col min="524" max="524" width="17.33203125" style="3" customWidth="1"/>
    <col min="525" max="768" width="8.77734375" style="3"/>
    <col min="769" max="769" width="6.33203125" style="3" customWidth="1"/>
    <col min="770" max="770" width="48.88671875" style="3" customWidth="1"/>
    <col min="771" max="771" width="22.6640625" style="3" customWidth="1"/>
    <col min="772" max="772" width="12.109375" style="3" customWidth="1"/>
    <col min="773" max="773" width="13.44140625" style="3" customWidth="1"/>
    <col min="774" max="774" width="12" style="3" customWidth="1"/>
    <col min="775" max="775" width="13" style="3" customWidth="1"/>
    <col min="776" max="776" width="13.33203125" style="3" customWidth="1"/>
    <col min="777" max="778" width="0" style="3" hidden="1" customWidth="1"/>
    <col min="779" max="779" width="10.109375" style="3" customWidth="1"/>
    <col min="780" max="780" width="17.33203125" style="3" customWidth="1"/>
    <col min="781" max="1024" width="8.77734375" style="3"/>
    <col min="1025" max="1025" width="6.33203125" style="3" customWidth="1"/>
    <col min="1026" max="1026" width="48.88671875" style="3" customWidth="1"/>
    <col min="1027" max="1027" width="22.6640625" style="3" customWidth="1"/>
    <col min="1028" max="1028" width="12.109375" style="3" customWidth="1"/>
    <col min="1029" max="1029" width="13.44140625" style="3" customWidth="1"/>
    <col min="1030" max="1030" width="12" style="3" customWidth="1"/>
    <col min="1031" max="1031" width="13" style="3" customWidth="1"/>
    <col min="1032" max="1032" width="13.33203125" style="3" customWidth="1"/>
    <col min="1033" max="1034" width="0" style="3" hidden="1" customWidth="1"/>
    <col min="1035" max="1035" width="10.109375" style="3" customWidth="1"/>
    <col min="1036" max="1036" width="17.33203125" style="3" customWidth="1"/>
    <col min="1037" max="1280" width="8.77734375" style="3"/>
    <col min="1281" max="1281" width="6.33203125" style="3" customWidth="1"/>
    <col min="1282" max="1282" width="48.88671875" style="3" customWidth="1"/>
    <col min="1283" max="1283" width="22.6640625" style="3" customWidth="1"/>
    <col min="1284" max="1284" width="12.109375" style="3" customWidth="1"/>
    <col min="1285" max="1285" width="13.44140625" style="3" customWidth="1"/>
    <col min="1286" max="1286" width="12" style="3" customWidth="1"/>
    <col min="1287" max="1287" width="13" style="3" customWidth="1"/>
    <col min="1288" max="1288" width="13.33203125" style="3" customWidth="1"/>
    <col min="1289" max="1290" width="0" style="3" hidden="1" customWidth="1"/>
    <col min="1291" max="1291" width="10.109375" style="3" customWidth="1"/>
    <col min="1292" max="1292" width="17.33203125" style="3" customWidth="1"/>
    <col min="1293" max="1536" width="8.77734375" style="3"/>
    <col min="1537" max="1537" width="6.33203125" style="3" customWidth="1"/>
    <col min="1538" max="1538" width="48.88671875" style="3" customWidth="1"/>
    <col min="1539" max="1539" width="22.6640625" style="3" customWidth="1"/>
    <col min="1540" max="1540" width="12.109375" style="3" customWidth="1"/>
    <col min="1541" max="1541" width="13.44140625" style="3" customWidth="1"/>
    <col min="1542" max="1542" width="12" style="3" customWidth="1"/>
    <col min="1543" max="1543" width="13" style="3" customWidth="1"/>
    <col min="1544" max="1544" width="13.33203125" style="3" customWidth="1"/>
    <col min="1545" max="1546" width="0" style="3" hidden="1" customWidth="1"/>
    <col min="1547" max="1547" width="10.109375" style="3" customWidth="1"/>
    <col min="1548" max="1548" width="17.33203125" style="3" customWidth="1"/>
    <col min="1549" max="1792" width="8.77734375" style="3"/>
    <col min="1793" max="1793" width="6.33203125" style="3" customWidth="1"/>
    <col min="1794" max="1794" width="48.88671875" style="3" customWidth="1"/>
    <col min="1795" max="1795" width="22.6640625" style="3" customWidth="1"/>
    <col min="1796" max="1796" width="12.109375" style="3" customWidth="1"/>
    <col min="1797" max="1797" width="13.44140625" style="3" customWidth="1"/>
    <col min="1798" max="1798" width="12" style="3" customWidth="1"/>
    <col min="1799" max="1799" width="13" style="3" customWidth="1"/>
    <col min="1800" max="1800" width="13.33203125" style="3" customWidth="1"/>
    <col min="1801" max="1802" width="0" style="3" hidden="1" customWidth="1"/>
    <col min="1803" max="1803" width="10.109375" style="3" customWidth="1"/>
    <col min="1804" max="1804" width="17.33203125" style="3" customWidth="1"/>
    <col min="1805" max="2048" width="8.77734375" style="3"/>
    <col min="2049" max="2049" width="6.33203125" style="3" customWidth="1"/>
    <col min="2050" max="2050" width="48.88671875" style="3" customWidth="1"/>
    <col min="2051" max="2051" width="22.6640625" style="3" customWidth="1"/>
    <col min="2052" max="2052" width="12.109375" style="3" customWidth="1"/>
    <col min="2053" max="2053" width="13.44140625" style="3" customWidth="1"/>
    <col min="2054" max="2054" width="12" style="3" customWidth="1"/>
    <col min="2055" max="2055" width="13" style="3" customWidth="1"/>
    <col min="2056" max="2056" width="13.33203125" style="3" customWidth="1"/>
    <col min="2057" max="2058" width="0" style="3" hidden="1" customWidth="1"/>
    <col min="2059" max="2059" width="10.109375" style="3" customWidth="1"/>
    <col min="2060" max="2060" width="17.33203125" style="3" customWidth="1"/>
    <col min="2061" max="2304" width="8.77734375" style="3"/>
    <col min="2305" max="2305" width="6.33203125" style="3" customWidth="1"/>
    <col min="2306" max="2306" width="48.88671875" style="3" customWidth="1"/>
    <col min="2307" max="2307" width="22.6640625" style="3" customWidth="1"/>
    <col min="2308" max="2308" width="12.109375" style="3" customWidth="1"/>
    <col min="2309" max="2309" width="13.44140625" style="3" customWidth="1"/>
    <col min="2310" max="2310" width="12" style="3" customWidth="1"/>
    <col min="2311" max="2311" width="13" style="3" customWidth="1"/>
    <col min="2312" max="2312" width="13.33203125" style="3" customWidth="1"/>
    <col min="2313" max="2314" width="0" style="3" hidden="1" customWidth="1"/>
    <col min="2315" max="2315" width="10.109375" style="3" customWidth="1"/>
    <col min="2316" max="2316" width="17.33203125" style="3" customWidth="1"/>
    <col min="2317" max="2560" width="8.77734375" style="3"/>
    <col min="2561" max="2561" width="6.33203125" style="3" customWidth="1"/>
    <col min="2562" max="2562" width="48.88671875" style="3" customWidth="1"/>
    <col min="2563" max="2563" width="22.6640625" style="3" customWidth="1"/>
    <col min="2564" max="2564" width="12.109375" style="3" customWidth="1"/>
    <col min="2565" max="2565" width="13.44140625" style="3" customWidth="1"/>
    <col min="2566" max="2566" width="12" style="3" customWidth="1"/>
    <col min="2567" max="2567" width="13" style="3" customWidth="1"/>
    <col min="2568" max="2568" width="13.33203125" style="3" customWidth="1"/>
    <col min="2569" max="2570" width="0" style="3" hidden="1" customWidth="1"/>
    <col min="2571" max="2571" width="10.109375" style="3" customWidth="1"/>
    <col min="2572" max="2572" width="17.33203125" style="3" customWidth="1"/>
    <col min="2573" max="2816" width="8.77734375" style="3"/>
    <col min="2817" max="2817" width="6.33203125" style="3" customWidth="1"/>
    <col min="2818" max="2818" width="48.88671875" style="3" customWidth="1"/>
    <col min="2819" max="2819" width="22.6640625" style="3" customWidth="1"/>
    <col min="2820" max="2820" width="12.109375" style="3" customWidth="1"/>
    <col min="2821" max="2821" width="13.44140625" style="3" customWidth="1"/>
    <col min="2822" max="2822" width="12" style="3" customWidth="1"/>
    <col min="2823" max="2823" width="13" style="3" customWidth="1"/>
    <col min="2824" max="2824" width="13.33203125" style="3" customWidth="1"/>
    <col min="2825" max="2826" width="0" style="3" hidden="1" customWidth="1"/>
    <col min="2827" max="2827" width="10.109375" style="3" customWidth="1"/>
    <col min="2828" max="2828" width="17.33203125" style="3" customWidth="1"/>
    <col min="2829" max="3072" width="8.77734375" style="3"/>
    <col min="3073" max="3073" width="6.33203125" style="3" customWidth="1"/>
    <col min="3074" max="3074" width="48.88671875" style="3" customWidth="1"/>
    <col min="3075" max="3075" width="22.6640625" style="3" customWidth="1"/>
    <col min="3076" max="3076" width="12.109375" style="3" customWidth="1"/>
    <col min="3077" max="3077" width="13.44140625" style="3" customWidth="1"/>
    <col min="3078" max="3078" width="12" style="3" customWidth="1"/>
    <col min="3079" max="3079" width="13" style="3" customWidth="1"/>
    <col min="3080" max="3080" width="13.33203125" style="3" customWidth="1"/>
    <col min="3081" max="3082" width="0" style="3" hidden="1" customWidth="1"/>
    <col min="3083" max="3083" width="10.109375" style="3" customWidth="1"/>
    <col min="3084" max="3084" width="17.33203125" style="3" customWidth="1"/>
    <col min="3085" max="3328" width="8.77734375" style="3"/>
    <col min="3329" max="3329" width="6.33203125" style="3" customWidth="1"/>
    <col min="3330" max="3330" width="48.88671875" style="3" customWidth="1"/>
    <col min="3331" max="3331" width="22.6640625" style="3" customWidth="1"/>
    <col min="3332" max="3332" width="12.109375" style="3" customWidth="1"/>
    <col min="3333" max="3333" width="13.44140625" style="3" customWidth="1"/>
    <col min="3334" max="3334" width="12" style="3" customWidth="1"/>
    <col min="3335" max="3335" width="13" style="3" customWidth="1"/>
    <col min="3336" max="3336" width="13.33203125" style="3" customWidth="1"/>
    <col min="3337" max="3338" width="0" style="3" hidden="1" customWidth="1"/>
    <col min="3339" max="3339" width="10.109375" style="3" customWidth="1"/>
    <col min="3340" max="3340" width="17.33203125" style="3" customWidth="1"/>
    <col min="3341" max="3584" width="8.77734375" style="3"/>
    <col min="3585" max="3585" width="6.33203125" style="3" customWidth="1"/>
    <col min="3586" max="3586" width="48.88671875" style="3" customWidth="1"/>
    <col min="3587" max="3587" width="22.6640625" style="3" customWidth="1"/>
    <col min="3588" max="3588" width="12.109375" style="3" customWidth="1"/>
    <col min="3589" max="3589" width="13.44140625" style="3" customWidth="1"/>
    <col min="3590" max="3590" width="12" style="3" customWidth="1"/>
    <col min="3591" max="3591" width="13" style="3" customWidth="1"/>
    <col min="3592" max="3592" width="13.33203125" style="3" customWidth="1"/>
    <col min="3593" max="3594" width="0" style="3" hidden="1" customWidth="1"/>
    <col min="3595" max="3595" width="10.109375" style="3" customWidth="1"/>
    <col min="3596" max="3596" width="17.33203125" style="3" customWidth="1"/>
    <col min="3597" max="3840" width="8.77734375" style="3"/>
    <col min="3841" max="3841" width="6.33203125" style="3" customWidth="1"/>
    <col min="3842" max="3842" width="48.88671875" style="3" customWidth="1"/>
    <col min="3843" max="3843" width="22.6640625" style="3" customWidth="1"/>
    <col min="3844" max="3844" width="12.109375" style="3" customWidth="1"/>
    <col min="3845" max="3845" width="13.44140625" style="3" customWidth="1"/>
    <col min="3846" max="3846" width="12" style="3" customWidth="1"/>
    <col min="3847" max="3847" width="13" style="3" customWidth="1"/>
    <col min="3848" max="3848" width="13.33203125" style="3" customWidth="1"/>
    <col min="3849" max="3850" width="0" style="3" hidden="1" customWidth="1"/>
    <col min="3851" max="3851" width="10.109375" style="3" customWidth="1"/>
    <col min="3852" max="3852" width="17.33203125" style="3" customWidth="1"/>
    <col min="3853" max="4096" width="8.77734375" style="3"/>
    <col min="4097" max="4097" width="6.33203125" style="3" customWidth="1"/>
    <col min="4098" max="4098" width="48.88671875" style="3" customWidth="1"/>
    <col min="4099" max="4099" width="22.6640625" style="3" customWidth="1"/>
    <col min="4100" max="4100" width="12.109375" style="3" customWidth="1"/>
    <col min="4101" max="4101" width="13.44140625" style="3" customWidth="1"/>
    <col min="4102" max="4102" width="12" style="3" customWidth="1"/>
    <col min="4103" max="4103" width="13" style="3" customWidth="1"/>
    <col min="4104" max="4104" width="13.33203125" style="3" customWidth="1"/>
    <col min="4105" max="4106" width="0" style="3" hidden="1" customWidth="1"/>
    <col min="4107" max="4107" width="10.109375" style="3" customWidth="1"/>
    <col min="4108" max="4108" width="17.33203125" style="3" customWidth="1"/>
    <col min="4109" max="4352" width="8.77734375" style="3"/>
    <col min="4353" max="4353" width="6.33203125" style="3" customWidth="1"/>
    <col min="4354" max="4354" width="48.88671875" style="3" customWidth="1"/>
    <col min="4355" max="4355" width="22.6640625" style="3" customWidth="1"/>
    <col min="4356" max="4356" width="12.109375" style="3" customWidth="1"/>
    <col min="4357" max="4357" width="13.44140625" style="3" customWidth="1"/>
    <col min="4358" max="4358" width="12" style="3" customWidth="1"/>
    <col min="4359" max="4359" width="13" style="3" customWidth="1"/>
    <col min="4360" max="4360" width="13.33203125" style="3" customWidth="1"/>
    <col min="4361" max="4362" width="0" style="3" hidden="1" customWidth="1"/>
    <col min="4363" max="4363" width="10.109375" style="3" customWidth="1"/>
    <col min="4364" max="4364" width="17.33203125" style="3" customWidth="1"/>
    <col min="4365" max="4608" width="8.77734375" style="3"/>
    <col min="4609" max="4609" width="6.33203125" style="3" customWidth="1"/>
    <col min="4610" max="4610" width="48.88671875" style="3" customWidth="1"/>
    <col min="4611" max="4611" width="22.6640625" style="3" customWidth="1"/>
    <col min="4612" max="4612" width="12.109375" style="3" customWidth="1"/>
    <col min="4613" max="4613" width="13.44140625" style="3" customWidth="1"/>
    <col min="4614" max="4614" width="12" style="3" customWidth="1"/>
    <col min="4615" max="4615" width="13" style="3" customWidth="1"/>
    <col min="4616" max="4616" width="13.33203125" style="3" customWidth="1"/>
    <col min="4617" max="4618" width="0" style="3" hidden="1" customWidth="1"/>
    <col min="4619" max="4619" width="10.109375" style="3" customWidth="1"/>
    <col min="4620" max="4620" width="17.33203125" style="3" customWidth="1"/>
    <col min="4621" max="4864" width="8.77734375" style="3"/>
    <col min="4865" max="4865" width="6.33203125" style="3" customWidth="1"/>
    <col min="4866" max="4866" width="48.88671875" style="3" customWidth="1"/>
    <col min="4867" max="4867" width="22.6640625" style="3" customWidth="1"/>
    <col min="4868" max="4868" width="12.109375" style="3" customWidth="1"/>
    <col min="4869" max="4869" width="13.44140625" style="3" customWidth="1"/>
    <col min="4870" max="4870" width="12" style="3" customWidth="1"/>
    <col min="4871" max="4871" width="13" style="3" customWidth="1"/>
    <col min="4872" max="4872" width="13.33203125" style="3" customWidth="1"/>
    <col min="4873" max="4874" width="0" style="3" hidden="1" customWidth="1"/>
    <col min="4875" max="4875" width="10.109375" style="3" customWidth="1"/>
    <col min="4876" max="4876" width="17.33203125" style="3" customWidth="1"/>
    <col min="4877" max="5120" width="8.77734375" style="3"/>
    <col min="5121" max="5121" width="6.33203125" style="3" customWidth="1"/>
    <col min="5122" max="5122" width="48.88671875" style="3" customWidth="1"/>
    <col min="5123" max="5123" width="22.6640625" style="3" customWidth="1"/>
    <col min="5124" max="5124" width="12.109375" style="3" customWidth="1"/>
    <col min="5125" max="5125" width="13.44140625" style="3" customWidth="1"/>
    <col min="5126" max="5126" width="12" style="3" customWidth="1"/>
    <col min="5127" max="5127" width="13" style="3" customWidth="1"/>
    <col min="5128" max="5128" width="13.33203125" style="3" customWidth="1"/>
    <col min="5129" max="5130" width="0" style="3" hidden="1" customWidth="1"/>
    <col min="5131" max="5131" width="10.109375" style="3" customWidth="1"/>
    <col min="5132" max="5132" width="17.33203125" style="3" customWidth="1"/>
    <col min="5133" max="5376" width="8.77734375" style="3"/>
    <col min="5377" max="5377" width="6.33203125" style="3" customWidth="1"/>
    <col min="5378" max="5378" width="48.88671875" style="3" customWidth="1"/>
    <col min="5379" max="5379" width="22.6640625" style="3" customWidth="1"/>
    <col min="5380" max="5380" width="12.109375" style="3" customWidth="1"/>
    <col min="5381" max="5381" width="13.44140625" style="3" customWidth="1"/>
    <col min="5382" max="5382" width="12" style="3" customWidth="1"/>
    <col min="5383" max="5383" width="13" style="3" customWidth="1"/>
    <col min="5384" max="5384" width="13.33203125" style="3" customWidth="1"/>
    <col min="5385" max="5386" width="0" style="3" hidden="1" customWidth="1"/>
    <col min="5387" max="5387" width="10.109375" style="3" customWidth="1"/>
    <col min="5388" max="5388" width="17.33203125" style="3" customWidth="1"/>
    <col min="5389" max="5632" width="8.77734375" style="3"/>
    <col min="5633" max="5633" width="6.33203125" style="3" customWidth="1"/>
    <col min="5634" max="5634" width="48.88671875" style="3" customWidth="1"/>
    <col min="5635" max="5635" width="22.6640625" style="3" customWidth="1"/>
    <col min="5636" max="5636" width="12.109375" style="3" customWidth="1"/>
    <col min="5637" max="5637" width="13.44140625" style="3" customWidth="1"/>
    <col min="5638" max="5638" width="12" style="3" customWidth="1"/>
    <col min="5639" max="5639" width="13" style="3" customWidth="1"/>
    <col min="5640" max="5640" width="13.33203125" style="3" customWidth="1"/>
    <col min="5641" max="5642" width="0" style="3" hidden="1" customWidth="1"/>
    <col min="5643" max="5643" width="10.109375" style="3" customWidth="1"/>
    <col min="5644" max="5644" width="17.33203125" style="3" customWidth="1"/>
    <col min="5645" max="5888" width="8.77734375" style="3"/>
    <col min="5889" max="5889" width="6.33203125" style="3" customWidth="1"/>
    <col min="5890" max="5890" width="48.88671875" style="3" customWidth="1"/>
    <col min="5891" max="5891" width="22.6640625" style="3" customWidth="1"/>
    <col min="5892" max="5892" width="12.109375" style="3" customWidth="1"/>
    <col min="5893" max="5893" width="13.44140625" style="3" customWidth="1"/>
    <col min="5894" max="5894" width="12" style="3" customWidth="1"/>
    <col min="5895" max="5895" width="13" style="3" customWidth="1"/>
    <col min="5896" max="5896" width="13.33203125" style="3" customWidth="1"/>
    <col min="5897" max="5898" width="0" style="3" hidden="1" customWidth="1"/>
    <col min="5899" max="5899" width="10.109375" style="3" customWidth="1"/>
    <col min="5900" max="5900" width="17.33203125" style="3" customWidth="1"/>
    <col min="5901" max="6144" width="8.77734375" style="3"/>
    <col min="6145" max="6145" width="6.33203125" style="3" customWidth="1"/>
    <col min="6146" max="6146" width="48.88671875" style="3" customWidth="1"/>
    <col min="6147" max="6147" width="22.6640625" style="3" customWidth="1"/>
    <col min="6148" max="6148" width="12.109375" style="3" customWidth="1"/>
    <col min="6149" max="6149" width="13.44140625" style="3" customWidth="1"/>
    <col min="6150" max="6150" width="12" style="3" customWidth="1"/>
    <col min="6151" max="6151" width="13" style="3" customWidth="1"/>
    <col min="6152" max="6152" width="13.33203125" style="3" customWidth="1"/>
    <col min="6153" max="6154" width="0" style="3" hidden="1" customWidth="1"/>
    <col min="6155" max="6155" width="10.109375" style="3" customWidth="1"/>
    <col min="6156" max="6156" width="17.33203125" style="3" customWidth="1"/>
    <col min="6157" max="6400" width="8.77734375" style="3"/>
    <col min="6401" max="6401" width="6.33203125" style="3" customWidth="1"/>
    <col min="6402" max="6402" width="48.88671875" style="3" customWidth="1"/>
    <col min="6403" max="6403" width="22.6640625" style="3" customWidth="1"/>
    <col min="6404" max="6404" width="12.109375" style="3" customWidth="1"/>
    <col min="6405" max="6405" width="13.44140625" style="3" customWidth="1"/>
    <col min="6406" max="6406" width="12" style="3" customWidth="1"/>
    <col min="6407" max="6407" width="13" style="3" customWidth="1"/>
    <col min="6408" max="6408" width="13.33203125" style="3" customWidth="1"/>
    <col min="6409" max="6410" width="0" style="3" hidden="1" customWidth="1"/>
    <col min="6411" max="6411" width="10.109375" style="3" customWidth="1"/>
    <col min="6412" max="6412" width="17.33203125" style="3" customWidth="1"/>
    <col min="6413" max="6656" width="8.77734375" style="3"/>
    <col min="6657" max="6657" width="6.33203125" style="3" customWidth="1"/>
    <col min="6658" max="6658" width="48.88671875" style="3" customWidth="1"/>
    <col min="6659" max="6659" width="22.6640625" style="3" customWidth="1"/>
    <col min="6660" max="6660" width="12.109375" style="3" customWidth="1"/>
    <col min="6661" max="6661" width="13.44140625" style="3" customWidth="1"/>
    <col min="6662" max="6662" width="12" style="3" customWidth="1"/>
    <col min="6663" max="6663" width="13" style="3" customWidth="1"/>
    <col min="6664" max="6664" width="13.33203125" style="3" customWidth="1"/>
    <col min="6665" max="6666" width="0" style="3" hidden="1" customWidth="1"/>
    <col min="6667" max="6667" width="10.109375" style="3" customWidth="1"/>
    <col min="6668" max="6668" width="17.33203125" style="3" customWidth="1"/>
    <col min="6669" max="6912" width="8.77734375" style="3"/>
    <col min="6913" max="6913" width="6.33203125" style="3" customWidth="1"/>
    <col min="6914" max="6914" width="48.88671875" style="3" customWidth="1"/>
    <col min="6915" max="6915" width="22.6640625" style="3" customWidth="1"/>
    <col min="6916" max="6916" width="12.109375" style="3" customWidth="1"/>
    <col min="6917" max="6917" width="13.44140625" style="3" customWidth="1"/>
    <col min="6918" max="6918" width="12" style="3" customWidth="1"/>
    <col min="6919" max="6919" width="13" style="3" customWidth="1"/>
    <col min="6920" max="6920" width="13.33203125" style="3" customWidth="1"/>
    <col min="6921" max="6922" width="0" style="3" hidden="1" customWidth="1"/>
    <col min="6923" max="6923" width="10.109375" style="3" customWidth="1"/>
    <col min="6924" max="6924" width="17.33203125" style="3" customWidth="1"/>
    <col min="6925" max="7168" width="8.77734375" style="3"/>
    <col min="7169" max="7169" width="6.33203125" style="3" customWidth="1"/>
    <col min="7170" max="7170" width="48.88671875" style="3" customWidth="1"/>
    <col min="7171" max="7171" width="22.6640625" style="3" customWidth="1"/>
    <col min="7172" max="7172" width="12.109375" style="3" customWidth="1"/>
    <col min="7173" max="7173" width="13.44140625" style="3" customWidth="1"/>
    <col min="7174" max="7174" width="12" style="3" customWidth="1"/>
    <col min="7175" max="7175" width="13" style="3" customWidth="1"/>
    <col min="7176" max="7176" width="13.33203125" style="3" customWidth="1"/>
    <col min="7177" max="7178" width="0" style="3" hidden="1" customWidth="1"/>
    <col min="7179" max="7179" width="10.109375" style="3" customWidth="1"/>
    <col min="7180" max="7180" width="17.33203125" style="3" customWidth="1"/>
    <col min="7181" max="7424" width="8.77734375" style="3"/>
    <col min="7425" max="7425" width="6.33203125" style="3" customWidth="1"/>
    <col min="7426" max="7426" width="48.88671875" style="3" customWidth="1"/>
    <col min="7427" max="7427" width="22.6640625" style="3" customWidth="1"/>
    <col min="7428" max="7428" width="12.109375" style="3" customWidth="1"/>
    <col min="7429" max="7429" width="13.44140625" style="3" customWidth="1"/>
    <col min="7430" max="7430" width="12" style="3" customWidth="1"/>
    <col min="7431" max="7431" width="13" style="3" customWidth="1"/>
    <col min="7432" max="7432" width="13.33203125" style="3" customWidth="1"/>
    <col min="7433" max="7434" width="0" style="3" hidden="1" customWidth="1"/>
    <col min="7435" max="7435" width="10.109375" style="3" customWidth="1"/>
    <col min="7436" max="7436" width="17.33203125" style="3" customWidth="1"/>
    <col min="7437" max="7680" width="8.77734375" style="3"/>
    <col min="7681" max="7681" width="6.33203125" style="3" customWidth="1"/>
    <col min="7682" max="7682" width="48.88671875" style="3" customWidth="1"/>
    <col min="7683" max="7683" width="22.6640625" style="3" customWidth="1"/>
    <col min="7684" max="7684" width="12.109375" style="3" customWidth="1"/>
    <col min="7685" max="7685" width="13.44140625" style="3" customWidth="1"/>
    <col min="7686" max="7686" width="12" style="3" customWidth="1"/>
    <col min="7687" max="7687" width="13" style="3" customWidth="1"/>
    <col min="7688" max="7688" width="13.33203125" style="3" customWidth="1"/>
    <col min="7689" max="7690" width="0" style="3" hidden="1" customWidth="1"/>
    <col min="7691" max="7691" width="10.109375" style="3" customWidth="1"/>
    <col min="7692" max="7692" width="17.33203125" style="3" customWidth="1"/>
    <col min="7693" max="7936" width="8.77734375" style="3"/>
    <col min="7937" max="7937" width="6.33203125" style="3" customWidth="1"/>
    <col min="7938" max="7938" width="48.88671875" style="3" customWidth="1"/>
    <col min="7939" max="7939" width="22.6640625" style="3" customWidth="1"/>
    <col min="7940" max="7940" width="12.109375" style="3" customWidth="1"/>
    <col min="7941" max="7941" width="13.44140625" style="3" customWidth="1"/>
    <col min="7942" max="7942" width="12" style="3" customWidth="1"/>
    <col min="7943" max="7943" width="13" style="3" customWidth="1"/>
    <col min="7944" max="7944" width="13.33203125" style="3" customWidth="1"/>
    <col min="7945" max="7946" width="0" style="3" hidden="1" customWidth="1"/>
    <col min="7947" max="7947" width="10.109375" style="3" customWidth="1"/>
    <col min="7948" max="7948" width="17.33203125" style="3" customWidth="1"/>
    <col min="7949" max="8192" width="8.77734375" style="3"/>
    <col min="8193" max="8193" width="6.33203125" style="3" customWidth="1"/>
    <col min="8194" max="8194" width="48.88671875" style="3" customWidth="1"/>
    <col min="8195" max="8195" width="22.6640625" style="3" customWidth="1"/>
    <col min="8196" max="8196" width="12.109375" style="3" customWidth="1"/>
    <col min="8197" max="8197" width="13.44140625" style="3" customWidth="1"/>
    <col min="8198" max="8198" width="12" style="3" customWidth="1"/>
    <col min="8199" max="8199" width="13" style="3" customWidth="1"/>
    <col min="8200" max="8200" width="13.33203125" style="3" customWidth="1"/>
    <col min="8201" max="8202" width="0" style="3" hidden="1" customWidth="1"/>
    <col min="8203" max="8203" width="10.109375" style="3" customWidth="1"/>
    <col min="8204" max="8204" width="17.33203125" style="3" customWidth="1"/>
    <col min="8205" max="8448" width="8.77734375" style="3"/>
    <col min="8449" max="8449" width="6.33203125" style="3" customWidth="1"/>
    <col min="8450" max="8450" width="48.88671875" style="3" customWidth="1"/>
    <col min="8451" max="8451" width="22.6640625" style="3" customWidth="1"/>
    <col min="8452" max="8452" width="12.109375" style="3" customWidth="1"/>
    <col min="8453" max="8453" width="13.44140625" style="3" customWidth="1"/>
    <col min="8454" max="8454" width="12" style="3" customWidth="1"/>
    <col min="8455" max="8455" width="13" style="3" customWidth="1"/>
    <col min="8456" max="8456" width="13.33203125" style="3" customWidth="1"/>
    <col min="8457" max="8458" width="0" style="3" hidden="1" customWidth="1"/>
    <col min="8459" max="8459" width="10.109375" style="3" customWidth="1"/>
    <col min="8460" max="8460" width="17.33203125" style="3" customWidth="1"/>
    <col min="8461" max="8704" width="8.77734375" style="3"/>
    <col min="8705" max="8705" width="6.33203125" style="3" customWidth="1"/>
    <col min="8706" max="8706" width="48.88671875" style="3" customWidth="1"/>
    <col min="8707" max="8707" width="22.6640625" style="3" customWidth="1"/>
    <col min="8708" max="8708" width="12.109375" style="3" customWidth="1"/>
    <col min="8709" max="8709" width="13.44140625" style="3" customWidth="1"/>
    <col min="8710" max="8710" width="12" style="3" customWidth="1"/>
    <col min="8711" max="8711" width="13" style="3" customWidth="1"/>
    <col min="8712" max="8712" width="13.33203125" style="3" customWidth="1"/>
    <col min="8713" max="8714" width="0" style="3" hidden="1" customWidth="1"/>
    <col min="8715" max="8715" width="10.109375" style="3" customWidth="1"/>
    <col min="8716" max="8716" width="17.33203125" style="3" customWidth="1"/>
    <col min="8717" max="8960" width="8.77734375" style="3"/>
    <col min="8961" max="8961" width="6.33203125" style="3" customWidth="1"/>
    <col min="8962" max="8962" width="48.88671875" style="3" customWidth="1"/>
    <col min="8963" max="8963" width="22.6640625" style="3" customWidth="1"/>
    <col min="8964" max="8964" width="12.109375" style="3" customWidth="1"/>
    <col min="8965" max="8965" width="13.44140625" style="3" customWidth="1"/>
    <col min="8966" max="8966" width="12" style="3" customWidth="1"/>
    <col min="8967" max="8967" width="13" style="3" customWidth="1"/>
    <col min="8968" max="8968" width="13.33203125" style="3" customWidth="1"/>
    <col min="8969" max="8970" width="0" style="3" hidden="1" customWidth="1"/>
    <col min="8971" max="8971" width="10.109375" style="3" customWidth="1"/>
    <col min="8972" max="8972" width="17.33203125" style="3" customWidth="1"/>
    <col min="8973" max="9216" width="8.77734375" style="3"/>
    <col min="9217" max="9217" width="6.33203125" style="3" customWidth="1"/>
    <col min="9218" max="9218" width="48.88671875" style="3" customWidth="1"/>
    <col min="9219" max="9219" width="22.6640625" style="3" customWidth="1"/>
    <col min="9220" max="9220" width="12.109375" style="3" customWidth="1"/>
    <col min="9221" max="9221" width="13.44140625" style="3" customWidth="1"/>
    <col min="9222" max="9222" width="12" style="3" customWidth="1"/>
    <col min="9223" max="9223" width="13" style="3" customWidth="1"/>
    <col min="9224" max="9224" width="13.33203125" style="3" customWidth="1"/>
    <col min="9225" max="9226" width="0" style="3" hidden="1" customWidth="1"/>
    <col min="9227" max="9227" width="10.109375" style="3" customWidth="1"/>
    <col min="9228" max="9228" width="17.33203125" style="3" customWidth="1"/>
    <col min="9229" max="9472" width="8.77734375" style="3"/>
    <col min="9473" max="9473" width="6.33203125" style="3" customWidth="1"/>
    <col min="9474" max="9474" width="48.88671875" style="3" customWidth="1"/>
    <col min="9475" max="9475" width="22.6640625" style="3" customWidth="1"/>
    <col min="9476" max="9476" width="12.109375" style="3" customWidth="1"/>
    <col min="9477" max="9477" width="13.44140625" style="3" customWidth="1"/>
    <col min="9478" max="9478" width="12" style="3" customWidth="1"/>
    <col min="9479" max="9479" width="13" style="3" customWidth="1"/>
    <col min="9480" max="9480" width="13.33203125" style="3" customWidth="1"/>
    <col min="9481" max="9482" width="0" style="3" hidden="1" customWidth="1"/>
    <col min="9483" max="9483" width="10.109375" style="3" customWidth="1"/>
    <col min="9484" max="9484" width="17.33203125" style="3" customWidth="1"/>
    <col min="9485" max="9728" width="8.77734375" style="3"/>
    <col min="9729" max="9729" width="6.33203125" style="3" customWidth="1"/>
    <col min="9730" max="9730" width="48.88671875" style="3" customWidth="1"/>
    <col min="9731" max="9731" width="22.6640625" style="3" customWidth="1"/>
    <col min="9732" max="9732" width="12.109375" style="3" customWidth="1"/>
    <col min="9733" max="9733" width="13.44140625" style="3" customWidth="1"/>
    <col min="9734" max="9734" width="12" style="3" customWidth="1"/>
    <col min="9735" max="9735" width="13" style="3" customWidth="1"/>
    <col min="9736" max="9736" width="13.33203125" style="3" customWidth="1"/>
    <col min="9737" max="9738" width="0" style="3" hidden="1" customWidth="1"/>
    <col min="9739" max="9739" width="10.109375" style="3" customWidth="1"/>
    <col min="9740" max="9740" width="17.33203125" style="3" customWidth="1"/>
    <col min="9741" max="9984" width="8.77734375" style="3"/>
    <col min="9985" max="9985" width="6.33203125" style="3" customWidth="1"/>
    <col min="9986" max="9986" width="48.88671875" style="3" customWidth="1"/>
    <col min="9987" max="9987" width="22.6640625" style="3" customWidth="1"/>
    <col min="9988" max="9988" width="12.109375" style="3" customWidth="1"/>
    <col min="9989" max="9989" width="13.44140625" style="3" customWidth="1"/>
    <col min="9990" max="9990" width="12" style="3" customWidth="1"/>
    <col min="9991" max="9991" width="13" style="3" customWidth="1"/>
    <col min="9992" max="9992" width="13.33203125" style="3" customWidth="1"/>
    <col min="9993" max="9994" width="0" style="3" hidden="1" customWidth="1"/>
    <col min="9995" max="9995" width="10.109375" style="3" customWidth="1"/>
    <col min="9996" max="9996" width="17.33203125" style="3" customWidth="1"/>
    <col min="9997" max="10240" width="8.77734375" style="3"/>
    <col min="10241" max="10241" width="6.33203125" style="3" customWidth="1"/>
    <col min="10242" max="10242" width="48.88671875" style="3" customWidth="1"/>
    <col min="10243" max="10243" width="22.6640625" style="3" customWidth="1"/>
    <col min="10244" max="10244" width="12.109375" style="3" customWidth="1"/>
    <col min="10245" max="10245" width="13.44140625" style="3" customWidth="1"/>
    <col min="10246" max="10246" width="12" style="3" customWidth="1"/>
    <col min="10247" max="10247" width="13" style="3" customWidth="1"/>
    <col min="10248" max="10248" width="13.33203125" style="3" customWidth="1"/>
    <col min="10249" max="10250" width="0" style="3" hidden="1" customWidth="1"/>
    <col min="10251" max="10251" width="10.109375" style="3" customWidth="1"/>
    <col min="10252" max="10252" width="17.33203125" style="3" customWidth="1"/>
    <col min="10253" max="10496" width="8.77734375" style="3"/>
    <col min="10497" max="10497" width="6.33203125" style="3" customWidth="1"/>
    <col min="10498" max="10498" width="48.88671875" style="3" customWidth="1"/>
    <col min="10499" max="10499" width="22.6640625" style="3" customWidth="1"/>
    <col min="10500" max="10500" width="12.109375" style="3" customWidth="1"/>
    <col min="10501" max="10501" width="13.44140625" style="3" customWidth="1"/>
    <col min="10502" max="10502" width="12" style="3" customWidth="1"/>
    <col min="10503" max="10503" width="13" style="3" customWidth="1"/>
    <col min="10504" max="10504" width="13.33203125" style="3" customWidth="1"/>
    <col min="10505" max="10506" width="0" style="3" hidden="1" customWidth="1"/>
    <col min="10507" max="10507" width="10.109375" style="3" customWidth="1"/>
    <col min="10508" max="10508" width="17.33203125" style="3" customWidth="1"/>
    <col min="10509" max="10752" width="8.77734375" style="3"/>
    <col min="10753" max="10753" width="6.33203125" style="3" customWidth="1"/>
    <col min="10754" max="10754" width="48.88671875" style="3" customWidth="1"/>
    <col min="10755" max="10755" width="22.6640625" style="3" customWidth="1"/>
    <col min="10756" max="10756" width="12.109375" style="3" customWidth="1"/>
    <col min="10757" max="10757" width="13.44140625" style="3" customWidth="1"/>
    <col min="10758" max="10758" width="12" style="3" customWidth="1"/>
    <col min="10759" max="10759" width="13" style="3" customWidth="1"/>
    <col min="10760" max="10760" width="13.33203125" style="3" customWidth="1"/>
    <col min="10761" max="10762" width="0" style="3" hidden="1" customWidth="1"/>
    <col min="10763" max="10763" width="10.109375" style="3" customWidth="1"/>
    <col min="10764" max="10764" width="17.33203125" style="3" customWidth="1"/>
    <col min="10765" max="11008" width="8.77734375" style="3"/>
    <col min="11009" max="11009" width="6.33203125" style="3" customWidth="1"/>
    <col min="11010" max="11010" width="48.88671875" style="3" customWidth="1"/>
    <col min="11011" max="11011" width="22.6640625" style="3" customWidth="1"/>
    <col min="11012" max="11012" width="12.109375" style="3" customWidth="1"/>
    <col min="11013" max="11013" width="13.44140625" style="3" customWidth="1"/>
    <col min="11014" max="11014" width="12" style="3" customWidth="1"/>
    <col min="11015" max="11015" width="13" style="3" customWidth="1"/>
    <col min="11016" max="11016" width="13.33203125" style="3" customWidth="1"/>
    <col min="11017" max="11018" width="0" style="3" hidden="1" customWidth="1"/>
    <col min="11019" max="11019" width="10.109375" style="3" customWidth="1"/>
    <col min="11020" max="11020" width="17.33203125" style="3" customWidth="1"/>
    <col min="11021" max="11264" width="8.77734375" style="3"/>
    <col min="11265" max="11265" width="6.33203125" style="3" customWidth="1"/>
    <col min="11266" max="11266" width="48.88671875" style="3" customWidth="1"/>
    <col min="11267" max="11267" width="22.6640625" style="3" customWidth="1"/>
    <col min="11268" max="11268" width="12.109375" style="3" customWidth="1"/>
    <col min="11269" max="11269" width="13.44140625" style="3" customWidth="1"/>
    <col min="11270" max="11270" width="12" style="3" customWidth="1"/>
    <col min="11271" max="11271" width="13" style="3" customWidth="1"/>
    <col min="11272" max="11272" width="13.33203125" style="3" customWidth="1"/>
    <col min="11273" max="11274" width="0" style="3" hidden="1" customWidth="1"/>
    <col min="11275" max="11275" width="10.109375" style="3" customWidth="1"/>
    <col min="11276" max="11276" width="17.33203125" style="3" customWidth="1"/>
    <col min="11277" max="11520" width="8.77734375" style="3"/>
    <col min="11521" max="11521" width="6.33203125" style="3" customWidth="1"/>
    <col min="11522" max="11522" width="48.88671875" style="3" customWidth="1"/>
    <col min="11523" max="11523" width="22.6640625" style="3" customWidth="1"/>
    <col min="11524" max="11524" width="12.109375" style="3" customWidth="1"/>
    <col min="11525" max="11525" width="13.44140625" style="3" customWidth="1"/>
    <col min="11526" max="11526" width="12" style="3" customWidth="1"/>
    <col min="11527" max="11527" width="13" style="3" customWidth="1"/>
    <col min="11528" max="11528" width="13.33203125" style="3" customWidth="1"/>
    <col min="11529" max="11530" width="0" style="3" hidden="1" customWidth="1"/>
    <col min="11531" max="11531" width="10.109375" style="3" customWidth="1"/>
    <col min="11532" max="11532" width="17.33203125" style="3" customWidth="1"/>
    <col min="11533" max="11776" width="8.77734375" style="3"/>
    <col min="11777" max="11777" width="6.33203125" style="3" customWidth="1"/>
    <col min="11778" max="11778" width="48.88671875" style="3" customWidth="1"/>
    <col min="11779" max="11779" width="22.6640625" style="3" customWidth="1"/>
    <col min="11780" max="11780" width="12.109375" style="3" customWidth="1"/>
    <col min="11781" max="11781" width="13.44140625" style="3" customWidth="1"/>
    <col min="11782" max="11782" width="12" style="3" customWidth="1"/>
    <col min="11783" max="11783" width="13" style="3" customWidth="1"/>
    <col min="11784" max="11784" width="13.33203125" style="3" customWidth="1"/>
    <col min="11785" max="11786" width="0" style="3" hidden="1" customWidth="1"/>
    <col min="11787" max="11787" width="10.109375" style="3" customWidth="1"/>
    <col min="11788" max="11788" width="17.33203125" style="3" customWidth="1"/>
    <col min="11789" max="12032" width="8.77734375" style="3"/>
    <col min="12033" max="12033" width="6.33203125" style="3" customWidth="1"/>
    <col min="12034" max="12034" width="48.88671875" style="3" customWidth="1"/>
    <col min="12035" max="12035" width="22.6640625" style="3" customWidth="1"/>
    <col min="12036" max="12036" width="12.109375" style="3" customWidth="1"/>
    <col min="12037" max="12037" width="13.44140625" style="3" customWidth="1"/>
    <col min="12038" max="12038" width="12" style="3" customWidth="1"/>
    <col min="12039" max="12039" width="13" style="3" customWidth="1"/>
    <col min="12040" max="12040" width="13.33203125" style="3" customWidth="1"/>
    <col min="12041" max="12042" width="0" style="3" hidden="1" customWidth="1"/>
    <col min="12043" max="12043" width="10.109375" style="3" customWidth="1"/>
    <col min="12044" max="12044" width="17.33203125" style="3" customWidth="1"/>
    <col min="12045" max="12288" width="8.77734375" style="3"/>
    <col min="12289" max="12289" width="6.33203125" style="3" customWidth="1"/>
    <col min="12290" max="12290" width="48.88671875" style="3" customWidth="1"/>
    <col min="12291" max="12291" width="22.6640625" style="3" customWidth="1"/>
    <col min="12292" max="12292" width="12.109375" style="3" customWidth="1"/>
    <col min="12293" max="12293" width="13.44140625" style="3" customWidth="1"/>
    <col min="12294" max="12294" width="12" style="3" customWidth="1"/>
    <col min="12295" max="12295" width="13" style="3" customWidth="1"/>
    <col min="12296" max="12296" width="13.33203125" style="3" customWidth="1"/>
    <col min="12297" max="12298" width="0" style="3" hidden="1" customWidth="1"/>
    <col min="12299" max="12299" width="10.109375" style="3" customWidth="1"/>
    <col min="12300" max="12300" width="17.33203125" style="3" customWidth="1"/>
    <col min="12301" max="12544" width="8.77734375" style="3"/>
    <col min="12545" max="12545" width="6.33203125" style="3" customWidth="1"/>
    <col min="12546" max="12546" width="48.88671875" style="3" customWidth="1"/>
    <col min="12547" max="12547" width="22.6640625" style="3" customWidth="1"/>
    <col min="12548" max="12548" width="12.109375" style="3" customWidth="1"/>
    <col min="12549" max="12549" width="13.44140625" style="3" customWidth="1"/>
    <col min="12550" max="12550" width="12" style="3" customWidth="1"/>
    <col min="12551" max="12551" width="13" style="3" customWidth="1"/>
    <col min="12552" max="12552" width="13.33203125" style="3" customWidth="1"/>
    <col min="12553" max="12554" width="0" style="3" hidden="1" customWidth="1"/>
    <col min="12555" max="12555" width="10.109375" style="3" customWidth="1"/>
    <col min="12556" max="12556" width="17.33203125" style="3" customWidth="1"/>
    <col min="12557" max="12800" width="8.77734375" style="3"/>
    <col min="12801" max="12801" width="6.33203125" style="3" customWidth="1"/>
    <col min="12802" max="12802" width="48.88671875" style="3" customWidth="1"/>
    <col min="12803" max="12803" width="22.6640625" style="3" customWidth="1"/>
    <col min="12804" max="12804" width="12.109375" style="3" customWidth="1"/>
    <col min="12805" max="12805" width="13.44140625" style="3" customWidth="1"/>
    <col min="12806" max="12806" width="12" style="3" customWidth="1"/>
    <col min="12807" max="12807" width="13" style="3" customWidth="1"/>
    <col min="12808" max="12808" width="13.33203125" style="3" customWidth="1"/>
    <col min="12809" max="12810" width="0" style="3" hidden="1" customWidth="1"/>
    <col min="12811" max="12811" width="10.109375" style="3" customWidth="1"/>
    <col min="12812" max="12812" width="17.33203125" style="3" customWidth="1"/>
    <col min="12813" max="13056" width="8.77734375" style="3"/>
    <col min="13057" max="13057" width="6.33203125" style="3" customWidth="1"/>
    <col min="13058" max="13058" width="48.88671875" style="3" customWidth="1"/>
    <col min="13059" max="13059" width="22.6640625" style="3" customWidth="1"/>
    <col min="13060" max="13060" width="12.109375" style="3" customWidth="1"/>
    <col min="13061" max="13061" width="13.44140625" style="3" customWidth="1"/>
    <col min="13062" max="13062" width="12" style="3" customWidth="1"/>
    <col min="13063" max="13063" width="13" style="3" customWidth="1"/>
    <col min="13064" max="13064" width="13.33203125" style="3" customWidth="1"/>
    <col min="13065" max="13066" width="0" style="3" hidden="1" customWidth="1"/>
    <col min="13067" max="13067" width="10.109375" style="3" customWidth="1"/>
    <col min="13068" max="13068" width="17.33203125" style="3" customWidth="1"/>
    <col min="13069" max="13312" width="8.77734375" style="3"/>
    <col min="13313" max="13313" width="6.33203125" style="3" customWidth="1"/>
    <col min="13314" max="13314" width="48.88671875" style="3" customWidth="1"/>
    <col min="13315" max="13315" width="22.6640625" style="3" customWidth="1"/>
    <col min="13316" max="13316" width="12.109375" style="3" customWidth="1"/>
    <col min="13317" max="13317" width="13.44140625" style="3" customWidth="1"/>
    <col min="13318" max="13318" width="12" style="3" customWidth="1"/>
    <col min="13319" max="13319" width="13" style="3" customWidth="1"/>
    <col min="13320" max="13320" width="13.33203125" style="3" customWidth="1"/>
    <col min="13321" max="13322" width="0" style="3" hidden="1" customWidth="1"/>
    <col min="13323" max="13323" width="10.109375" style="3" customWidth="1"/>
    <col min="13324" max="13324" width="17.33203125" style="3" customWidth="1"/>
    <col min="13325" max="13568" width="8.77734375" style="3"/>
    <col min="13569" max="13569" width="6.33203125" style="3" customWidth="1"/>
    <col min="13570" max="13570" width="48.88671875" style="3" customWidth="1"/>
    <col min="13571" max="13571" width="22.6640625" style="3" customWidth="1"/>
    <col min="13572" max="13572" width="12.109375" style="3" customWidth="1"/>
    <col min="13573" max="13573" width="13.44140625" style="3" customWidth="1"/>
    <col min="13574" max="13574" width="12" style="3" customWidth="1"/>
    <col min="13575" max="13575" width="13" style="3" customWidth="1"/>
    <col min="13576" max="13576" width="13.33203125" style="3" customWidth="1"/>
    <col min="13577" max="13578" width="0" style="3" hidden="1" customWidth="1"/>
    <col min="13579" max="13579" width="10.109375" style="3" customWidth="1"/>
    <col min="13580" max="13580" width="17.33203125" style="3" customWidth="1"/>
    <col min="13581" max="13824" width="8.77734375" style="3"/>
    <col min="13825" max="13825" width="6.33203125" style="3" customWidth="1"/>
    <col min="13826" max="13826" width="48.88671875" style="3" customWidth="1"/>
    <col min="13827" max="13827" width="22.6640625" style="3" customWidth="1"/>
    <col min="13828" max="13828" width="12.109375" style="3" customWidth="1"/>
    <col min="13829" max="13829" width="13.44140625" style="3" customWidth="1"/>
    <col min="13830" max="13830" width="12" style="3" customWidth="1"/>
    <col min="13831" max="13831" width="13" style="3" customWidth="1"/>
    <col min="13832" max="13832" width="13.33203125" style="3" customWidth="1"/>
    <col min="13833" max="13834" width="0" style="3" hidden="1" customWidth="1"/>
    <col min="13835" max="13835" width="10.109375" style="3" customWidth="1"/>
    <col min="13836" max="13836" width="17.33203125" style="3" customWidth="1"/>
    <col min="13837" max="14080" width="8.77734375" style="3"/>
    <col min="14081" max="14081" width="6.33203125" style="3" customWidth="1"/>
    <col min="14082" max="14082" width="48.88671875" style="3" customWidth="1"/>
    <col min="14083" max="14083" width="22.6640625" style="3" customWidth="1"/>
    <col min="14084" max="14084" width="12.109375" style="3" customWidth="1"/>
    <col min="14085" max="14085" width="13.44140625" style="3" customWidth="1"/>
    <col min="14086" max="14086" width="12" style="3" customWidth="1"/>
    <col min="14087" max="14087" width="13" style="3" customWidth="1"/>
    <col min="14088" max="14088" width="13.33203125" style="3" customWidth="1"/>
    <col min="14089" max="14090" width="0" style="3" hidden="1" customWidth="1"/>
    <col min="14091" max="14091" width="10.109375" style="3" customWidth="1"/>
    <col min="14092" max="14092" width="17.33203125" style="3" customWidth="1"/>
    <col min="14093" max="14336" width="8.77734375" style="3"/>
    <col min="14337" max="14337" width="6.33203125" style="3" customWidth="1"/>
    <col min="14338" max="14338" width="48.88671875" style="3" customWidth="1"/>
    <col min="14339" max="14339" width="22.6640625" style="3" customWidth="1"/>
    <col min="14340" max="14340" width="12.109375" style="3" customWidth="1"/>
    <col min="14341" max="14341" width="13.44140625" style="3" customWidth="1"/>
    <col min="14342" max="14342" width="12" style="3" customWidth="1"/>
    <col min="14343" max="14343" width="13" style="3" customWidth="1"/>
    <col min="14344" max="14344" width="13.33203125" style="3" customWidth="1"/>
    <col min="14345" max="14346" width="0" style="3" hidden="1" customWidth="1"/>
    <col min="14347" max="14347" width="10.109375" style="3" customWidth="1"/>
    <col min="14348" max="14348" width="17.33203125" style="3" customWidth="1"/>
    <col min="14349" max="14592" width="8.77734375" style="3"/>
    <col min="14593" max="14593" width="6.33203125" style="3" customWidth="1"/>
    <col min="14594" max="14594" width="48.88671875" style="3" customWidth="1"/>
    <col min="14595" max="14595" width="22.6640625" style="3" customWidth="1"/>
    <col min="14596" max="14596" width="12.109375" style="3" customWidth="1"/>
    <col min="14597" max="14597" width="13.44140625" style="3" customWidth="1"/>
    <col min="14598" max="14598" width="12" style="3" customWidth="1"/>
    <col min="14599" max="14599" width="13" style="3" customWidth="1"/>
    <col min="14600" max="14600" width="13.33203125" style="3" customWidth="1"/>
    <col min="14601" max="14602" width="0" style="3" hidden="1" customWidth="1"/>
    <col min="14603" max="14603" width="10.109375" style="3" customWidth="1"/>
    <col min="14604" max="14604" width="17.33203125" style="3" customWidth="1"/>
    <col min="14605" max="14848" width="8.77734375" style="3"/>
    <col min="14849" max="14849" width="6.33203125" style="3" customWidth="1"/>
    <col min="14850" max="14850" width="48.88671875" style="3" customWidth="1"/>
    <col min="14851" max="14851" width="22.6640625" style="3" customWidth="1"/>
    <col min="14852" max="14852" width="12.109375" style="3" customWidth="1"/>
    <col min="14853" max="14853" width="13.44140625" style="3" customWidth="1"/>
    <col min="14854" max="14854" width="12" style="3" customWidth="1"/>
    <col min="14855" max="14855" width="13" style="3" customWidth="1"/>
    <col min="14856" max="14856" width="13.33203125" style="3" customWidth="1"/>
    <col min="14857" max="14858" width="0" style="3" hidden="1" customWidth="1"/>
    <col min="14859" max="14859" width="10.109375" style="3" customWidth="1"/>
    <col min="14860" max="14860" width="17.33203125" style="3" customWidth="1"/>
    <col min="14861" max="15104" width="8.77734375" style="3"/>
    <col min="15105" max="15105" width="6.33203125" style="3" customWidth="1"/>
    <col min="15106" max="15106" width="48.88671875" style="3" customWidth="1"/>
    <col min="15107" max="15107" width="22.6640625" style="3" customWidth="1"/>
    <col min="15108" max="15108" width="12.109375" style="3" customWidth="1"/>
    <col min="15109" max="15109" width="13.44140625" style="3" customWidth="1"/>
    <col min="15110" max="15110" width="12" style="3" customWidth="1"/>
    <col min="15111" max="15111" width="13" style="3" customWidth="1"/>
    <col min="15112" max="15112" width="13.33203125" style="3" customWidth="1"/>
    <col min="15113" max="15114" width="0" style="3" hidden="1" customWidth="1"/>
    <col min="15115" max="15115" width="10.109375" style="3" customWidth="1"/>
    <col min="15116" max="15116" width="17.33203125" style="3" customWidth="1"/>
    <col min="15117" max="15360" width="8.77734375" style="3"/>
    <col min="15361" max="15361" width="6.33203125" style="3" customWidth="1"/>
    <col min="15362" max="15362" width="48.88671875" style="3" customWidth="1"/>
    <col min="15363" max="15363" width="22.6640625" style="3" customWidth="1"/>
    <col min="15364" max="15364" width="12.109375" style="3" customWidth="1"/>
    <col min="15365" max="15365" width="13.44140625" style="3" customWidth="1"/>
    <col min="15366" max="15366" width="12" style="3" customWidth="1"/>
    <col min="15367" max="15367" width="13" style="3" customWidth="1"/>
    <col min="15368" max="15368" width="13.33203125" style="3" customWidth="1"/>
    <col min="15369" max="15370" width="0" style="3" hidden="1" customWidth="1"/>
    <col min="15371" max="15371" width="10.109375" style="3" customWidth="1"/>
    <col min="15372" max="15372" width="17.33203125" style="3" customWidth="1"/>
    <col min="15373" max="15616" width="8.77734375" style="3"/>
    <col min="15617" max="15617" width="6.33203125" style="3" customWidth="1"/>
    <col min="15618" max="15618" width="48.88671875" style="3" customWidth="1"/>
    <col min="15619" max="15619" width="22.6640625" style="3" customWidth="1"/>
    <col min="15620" max="15620" width="12.109375" style="3" customWidth="1"/>
    <col min="15621" max="15621" width="13.44140625" style="3" customWidth="1"/>
    <col min="15622" max="15622" width="12" style="3" customWidth="1"/>
    <col min="15623" max="15623" width="13" style="3" customWidth="1"/>
    <col min="15624" max="15624" width="13.33203125" style="3" customWidth="1"/>
    <col min="15625" max="15626" width="0" style="3" hidden="1" customWidth="1"/>
    <col min="15627" max="15627" width="10.109375" style="3" customWidth="1"/>
    <col min="15628" max="15628" width="17.33203125" style="3" customWidth="1"/>
    <col min="15629" max="15872" width="8.77734375" style="3"/>
    <col min="15873" max="15873" width="6.33203125" style="3" customWidth="1"/>
    <col min="15874" max="15874" width="48.88671875" style="3" customWidth="1"/>
    <col min="15875" max="15875" width="22.6640625" style="3" customWidth="1"/>
    <col min="15876" max="15876" width="12.109375" style="3" customWidth="1"/>
    <col min="15877" max="15877" width="13.44140625" style="3" customWidth="1"/>
    <col min="15878" max="15878" width="12" style="3" customWidth="1"/>
    <col min="15879" max="15879" width="13" style="3" customWidth="1"/>
    <col min="15880" max="15880" width="13.33203125" style="3" customWidth="1"/>
    <col min="15881" max="15882" width="0" style="3" hidden="1" customWidth="1"/>
    <col min="15883" max="15883" width="10.109375" style="3" customWidth="1"/>
    <col min="15884" max="15884" width="17.33203125" style="3" customWidth="1"/>
    <col min="15885" max="16128" width="8.77734375" style="3"/>
    <col min="16129" max="16129" width="6.33203125" style="3" customWidth="1"/>
    <col min="16130" max="16130" width="48.88671875" style="3" customWidth="1"/>
    <col min="16131" max="16131" width="22.6640625" style="3" customWidth="1"/>
    <col min="16132" max="16132" width="12.109375" style="3" customWidth="1"/>
    <col min="16133" max="16133" width="13.44140625" style="3" customWidth="1"/>
    <col min="16134" max="16134" width="12" style="3" customWidth="1"/>
    <col min="16135" max="16135" width="13" style="3" customWidth="1"/>
    <col min="16136" max="16136" width="13.33203125" style="3" customWidth="1"/>
    <col min="16137" max="16138" width="0" style="3" hidden="1" customWidth="1"/>
    <col min="16139" max="16139" width="10.109375" style="3" customWidth="1"/>
    <col min="16140" max="16140" width="17.33203125" style="3" customWidth="1"/>
    <col min="16141" max="16384" width="8.77734375" style="3"/>
  </cols>
  <sheetData>
    <row r="1" spans="1:12" ht="28.5" customHeight="1" x14ac:dyDescent="0.3">
      <c r="A1" s="168" t="s">
        <v>173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ht="18.75" customHeight="1" x14ac:dyDescent="0.3">
      <c r="A2" s="168" t="s">
        <v>129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8.25" customHeight="1" x14ac:dyDescent="0.25">
      <c r="A3" s="11"/>
    </row>
    <row r="4" spans="1:12" ht="22.5" customHeight="1" x14ac:dyDescent="0.25">
      <c r="A4" s="19" t="s">
        <v>63</v>
      </c>
      <c r="B4" s="25"/>
      <c r="C4" s="21"/>
      <c r="D4" s="25"/>
      <c r="E4" s="25"/>
      <c r="F4" s="25"/>
      <c r="G4" s="25"/>
      <c r="H4" s="25"/>
      <c r="K4" s="47" t="s">
        <v>174</v>
      </c>
      <c r="L4" s="47" t="s">
        <v>175</v>
      </c>
    </row>
    <row r="5" spans="1:12" ht="30" customHeight="1" x14ac:dyDescent="0.25">
      <c r="A5" s="20" t="s">
        <v>13</v>
      </c>
      <c r="B5" s="20" t="s">
        <v>6</v>
      </c>
      <c r="C5" s="20" t="s">
        <v>111</v>
      </c>
      <c r="D5" s="20" t="s">
        <v>14</v>
      </c>
      <c r="E5" s="20" t="s">
        <v>5</v>
      </c>
      <c r="F5" s="20" t="s">
        <v>2</v>
      </c>
      <c r="G5" s="16" t="s">
        <v>176</v>
      </c>
      <c r="H5" s="16" t="s">
        <v>10</v>
      </c>
      <c r="I5" s="8" t="s">
        <v>9</v>
      </c>
      <c r="J5" s="8" t="s">
        <v>57</v>
      </c>
      <c r="L5" s="3">
        <f>SUM(L7:L21)</f>
        <v>47.276571199999999</v>
      </c>
    </row>
    <row r="6" spans="1:12" ht="30" customHeight="1" x14ac:dyDescent="0.25">
      <c r="A6" s="20" t="s">
        <v>8</v>
      </c>
      <c r="B6" s="172" t="s">
        <v>177</v>
      </c>
      <c r="C6" s="173"/>
      <c r="D6" s="173"/>
      <c r="E6" s="173"/>
      <c r="F6" s="173"/>
      <c r="G6" s="173"/>
      <c r="H6" s="174"/>
      <c r="I6" s="8"/>
      <c r="J6" s="8"/>
    </row>
    <row r="7" spans="1:12" ht="18.75" customHeight="1" x14ac:dyDescent="0.25">
      <c r="A7" s="21">
        <v>1</v>
      </c>
      <c r="B7" s="26" t="str">
        <f>'LK THAY DAY HA'!N4</f>
        <v>Cáp nhôm bọc vặn xoắn ABC 4x70mm2</v>
      </c>
      <c r="C7" s="48" t="s">
        <v>150</v>
      </c>
      <c r="D7" s="30" t="str">
        <f>+'LK THAY DAY HA'!N5</f>
        <v>Mét</v>
      </c>
      <c r="E7" s="32">
        <f>'LK THAY DAY HA'!N353</f>
        <v>13259.240000000002</v>
      </c>
      <c r="F7" s="21"/>
      <c r="G7" s="21"/>
      <c r="H7" s="175" t="s">
        <v>136</v>
      </c>
      <c r="I7" s="33">
        <v>4700000</v>
      </c>
      <c r="J7" s="33">
        <f t="shared" ref="J7:J21" si="0">+E7*I7</f>
        <v>62318428000.000008</v>
      </c>
      <c r="K7" s="6"/>
      <c r="L7" s="6"/>
    </row>
    <row r="8" spans="1:12" ht="18.75" customHeight="1" x14ac:dyDescent="0.25">
      <c r="A8" s="21">
        <v>2</v>
      </c>
      <c r="B8" s="26" t="str">
        <f>'LK THAY DAY HA'!O4</f>
        <v>Cáp nhôm bọc vặn xoắn 0,6kV ABC 4x70 mm2 (dây lèo)</v>
      </c>
      <c r="C8" s="48" t="s">
        <v>150</v>
      </c>
      <c r="D8" s="30" t="str">
        <f>'LK THAY DAY HA'!O5</f>
        <v>Mét</v>
      </c>
      <c r="E8" s="32">
        <f>'LK THAY DAY HA'!O353</f>
        <v>143</v>
      </c>
      <c r="F8" s="21"/>
      <c r="G8" s="21"/>
      <c r="H8" s="176"/>
      <c r="I8" s="33">
        <v>5200000</v>
      </c>
      <c r="J8" s="33">
        <f t="shared" si="0"/>
        <v>743600000</v>
      </c>
      <c r="K8" s="6"/>
      <c r="L8" s="6"/>
    </row>
    <row r="9" spans="1:12" ht="18.75" customHeight="1" x14ac:dyDescent="0.25">
      <c r="A9" s="21">
        <v>3</v>
      </c>
      <c r="B9" s="26" t="str">
        <f>'LK THAY DAY HA'!P4</f>
        <v>Bu long M16x250</v>
      </c>
      <c r="C9" s="48" t="s">
        <v>151</v>
      </c>
      <c r="D9" s="30" t="str">
        <f>'LK THAY DAY HA'!P5</f>
        <v>Cái</v>
      </c>
      <c r="E9" s="32">
        <f>'LK THAY DAY HA'!P353</f>
        <v>282</v>
      </c>
      <c r="F9" s="21"/>
      <c r="G9" s="21"/>
      <c r="H9" s="21"/>
      <c r="I9" s="33">
        <v>39500</v>
      </c>
      <c r="J9" s="33">
        <f t="shared" si="0"/>
        <v>11139000</v>
      </c>
      <c r="K9" s="6">
        <v>0.5</v>
      </c>
      <c r="L9" s="6">
        <f>K9*E9/1000</f>
        <v>0.14099999999999999</v>
      </c>
    </row>
    <row r="10" spans="1:12" ht="18.75" customHeight="1" x14ac:dyDescent="0.25">
      <c r="A10" s="21">
        <v>4</v>
      </c>
      <c r="B10" s="26" t="str">
        <f>+'LK THAY DAY HA'!Q4</f>
        <v>Khóa đỡ cáp ABC 50-120</v>
      </c>
      <c r="C10" s="49" t="s">
        <v>152</v>
      </c>
      <c r="D10" s="30" t="str">
        <f>+'LK THAY DAY HA'!Q5</f>
        <v>Cái</v>
      </c>
      <c r="E10" s="32">
        <f>'LK THAY DAY HA'!Q353</f>
        <v>257</v>
      </c>
      <c r="F10" s="21"/>
      <c r="G10" s="21"/>
      <c r="H10" s="21"/>
      <c r="I10" s="33">
        <v>490000</v>
      </c>
      <c r="J10" s="33">
        <f t="shared" si="0"/>
        <v>125930000</v>
      </c>
      <c r="K10" s="6"/>
      <c r="L10" s="6">
        <f t="shared" ref="L10:L21" si="1">K10*E10/1000</f>
        <v>0</v>
      </c>
    </row>
    <row r="11" spans="1:12" ht="18.75" customHeight="1" x14ac:dyDescent="0.25">
      <c r="A11" s="21">
        <v>5</v>
      </c>
      <c r="B11" s="26" t="str">
        <f>+'LK THAY DAY HA'!R4</f>
        <v>Khóa néo cáp ABC 50-95</v>
      </c>
      <c r="C11" s="49" t="s">
        <v>153</v>
      </c>
      <c r="D11" s="30" t="str">
        <f>+'LK THAY DAY HA'!R5</f>
        <v>Cái</v>
      </c>
      <c r="E11" s="32">
        <f>'LK THAY DAY HA'!R353</f>
        <v>88</v>
      </c>
      <c r="F11" s="21"/>
      <c r="G11" s="21"/>
      <c r="H11" s="21"/>
      <c r="I11" s="33">
        <v>80000</v>
      </c>
      <c r="J11" s="33">
        <f t="shared" si="0"/>
        <v>7040000</v>
      </c>
      <c r="K11" s="6">
        <v>2</v>
      </c>
      <c r="L11" s="6">
        <f t="shared" si="1"/>
        <v>0.17599999999999999</v>
      </c>
    </row>
    <row r="12" spans="1:12" ht="18.75" customHeight="1" x14ac:dyDescent="0.25">
      <c r="A12" s="21">
        <v>6</v>
      </c>
      <c r="B12" s="26" t="str">
        <f>+'LK THAY DAY HA'!S4</f>
        <v>Giá móc khóa néo</v>
      </c>
      <c r="C12" s="49" t="s">
        <v>154</v>
      </c>
      <c r="D12" s="30" t="str">
        <f>+'LK THAY DAY HA'!S5</f>
        <v>Cái</v>
      </c>
      <c r="E12" s="32">
        <f>'LK THAY DAY HA'!S353</f>
        <v>61</v>
      </c>
      <c r="F12" s="21"/>
      <c r="G12" s="21"/>
      <c r="H12" s="21"/>
      <c r="I12" s="33">
        <v>46000</v>
      </c>
      <c r="J12" s="33">
        <f t="shared" si="0"/>
        <v>2806000</v>
      </c>
      <c r="K12" s="6">
        <v>0.3</v>
      </c>
      <c r="L12" s="6">
        <f t="shared" si="1"/>
        <v>1.83E-2</v>
      </c>
    </row>
    <row r="13" spans="1:12" ht="18.75" customHeight="1" x14ac:dyDescent="0.25">
      <c r="A13" s="21">
        <v>7</v>
      </c>
      <c r="B13" s="26" t="str">
        <f>+'LK THAY DAY HA'!T4</f>
        <v xml:space="preserve">Đai thép +khóa đai 20 </v>
      </c>
      <c r="C13" s="50" t="s">
        <v>155</v>
      </c>
      <c r="D13" s="30" t="str">
        <f>+'LK THAY DAY HA'!T5</f>
        <v>Bộ</v>
      </c>
      <c r="E13" s="32">
        <f>'LK THAY DAY HA'!T353</f>
        <v>138</v>
      </c>
      <c r="F13" s="21"/>
      <c r="G13" s="21"/>
      <c r="H13" s="21"/>
      <c r="I13" s="33">
        <v>3800000</v>
      </c>
      <c r="J13" s="33">
        <f t="shared" si="0"/>
        <v>524400000</v>
      </c>
      <c r="K13" s="6"/>
      <c r="L13" s="6">
        <f t="shared" si="1"/>
        <v>0</v>
      </c>
    </row>
    <row r="14" spans="1:12" ht="18.75" customHeight="1" x14ac:dyDescent="0.25">
      <c r="A14" s="21">
        <v>8</v>
      </c>
      <c r="B14" s="26" t="str">
        <f>+'LK THAY DAY HA'!U4</f>
        <v>Tiếp địa ngọn hạ áp đi riêng cáp ABC</v>
      </c>
      <c r="C14" s="50" t="s">
        <v>156</v>
      </c>
      <c r="D14" s="30" t="str">
        <f>+'LK THAY DAY HA'!U5</f>
        <v>Sợi</v>
      </c>
      <c r="E14" s="32">
        <f>'LK THAY DAY HA'!U353</f>
        <v>61</v>
      </c>
      <c r="F14" s="21"/>
      <c r="G14" s="21"/>
      <c r="H14" s="21"/>
      <c r="I14" s="33">
        <v>1900000</v>
      </c>
      <c r="J14" s="33">
        <f t="shared" si="0"/>
        <v>115900000</v>
      </c>
      <c r="K14" s="6"/>
      <c r="L14" s="6">
        <f t="shared" si="1"/>
        <v>0</v>
      </c>
    </row>
    <row r="15" spans="1:12" ht="44.25" customHeight="1" x14ac:dyDescent="0.25">
      <c r="A15" s="21">
        <v>9</v>
      </c>
      <c r="B15" s="26" t="str">
        <f>'LK THAY DAY HA'!V4</f>
        <v>Kẹp răng IPC cho dây bọc hạ thế 35-120 / 35-120 (2BL) (đấu nối NR + Ctơ 3F)</v>
      </c>
      <c r="C15" s="49" t="s">
        <v>157</v>
      </c>
      <c r="D15" s="30" t="str">
        <f>'LK THAY DAY HA'!V5</f>
        <v>Cái</v>
      </c>
      <c r="E15" s="32">
        <f>'LK THAY DAY HA'!V353</f>
        <v>224</v>
      </c>
      <c r="F15" s="21"/>
      <c r="G15" s="21"/>
      <c r="H15" s="21"/>
      <c r="I15" s="33">
        <v>1239000</v>
      </c>
      <c r="J15" s="33">
        <f t="shared" si="0"/>
        <v>277536000</v>
      </c>
      <c r="K15" s="6">
        <v>41.235999999999997</v>
      </c>
      <c r="L15" s="6">
        <f t="shared" si="1"/>
        <v>9.2368639999999989</v>
      </c>
    </row>
    <row r="16" spans="1:12" ht="41.25" customHeight="1" x14ac:dyDescent="0.25">
      <c r="A16" s="21">
        <v>10</v>
      </c>
      <c r="B16" s="26" t="str">
        <f>'LK THAY DAY HA'!W4</f>
        <v>Kẹp răng IPC cho dây bọc hạ thế 25-95/6-95 (1BL) đấu công tơ</v>
      </c>
      <c r="C16" s="50" t="s">
        <v>158</v>
      </c>
      <c r="D16" s="30" t="str">
        <f>'LK THAY DAY HA'!W5</f>
        <v>Cái</v>
      </c>
      <c r="E16" s="32">
        <f>'LK THAY DAY HA'!W353</f>
        <v>750</v>
      </c>
      <c r="F16" s="21"/>
      <c r="G16" s="21"/>
      <c r="H16" s="21"/>
      <c r="I16" s="33">
        <v>1472000</v>
      </c>
      <c r="J16" s="33">
        <f t="shared" si="0"/>
        <v>1104000000</v>
      </c>
      <c r="K16" s="6">
        <v>48.402000000000001</v>
      </c>
      <c r="L16" s="6">
        <f t="shared" si="1"/>
        <v>36.301499999999997</v>
      </c>
    </row>
    <row r="17" spans="1:12" ht="39.75" customHeight="1" x14ac:dyDescent="0.25">
      <c r="A17" s="21">
        <v>11</v>
      </c>
      <c r="B17" s="26" t="str">
        <f>+'LK THAY DAY HA'!X4</f>
        <v>Kẹp răng IPC cho dây bọc hạ thế 25-95/6-95 (1BL) đấu tiếp địa ngọn</v>
      </c>
      <c r="C17" s="50" t="s">
        <v>158</v>
      </c>
      <c r="D17" s="30" t="str">
        <f>+'LK THAY DAY HA'!X5</f>
        <v>Cái</v>
      </c>
      <c r="E17" s="32">
        <f>'LK THAY DAY HA'!X353</f>
        <v>61</v>
      </c>
      <c r="F17" s="21"/>
      <c r="G17" s="21"/>
      <c r="H17" s="21"/>
      <c r="I17" s="33">
        <v>360000</v>
      </c>
      <c r="J17" s="33">
        <f t="shared" si="0"/>
        <v>21960000</v>
      </c>
      <c r="K17" s="6">
        <v>9</v>
      </c>
      <c r="L17" s="6">
        <f t="shared" si="1"/>
        <v>0.54900000000000004</v>
      </c>
    </row>
    <row r="18" spans="1:12" ht="18.75" customHeight="1" x14ac:dyDescent="0.25">
      <c r="A18" s="21">
        <v>12</v>
      </c>
      <c r="B18" s="26" t="str">
        <f>+'LK THAY DAY HA'!Y4</f>
        <v>Đầu cốt đồng nhôm MA 70</v>
      </c>
      <c r="C18" s="48" t="s">
        <v>159</v>
      </c>
      <c r="D18" s="30" t="str">
        <f>+'LK THAY DAY HA'!Y5</f>
        <v>Cái</v>
      </c>
      <c r="E18" s="32">
        <f>'LK THAY DAY HA'!Y353</f>
        <v>64</v>
      </c>
      <c r="F18" s="21"/>
      <c r="G18" s="21"/>
      <c r="H18" s="21"/>
      <c r="I18" s="33">
        <v>345000</v>
      </c>
      <c r="J18" s="33">
        <f t="shared" si="0"/>
        <v>22080000</v>
      </c>
      <c r="K18" s="6">
        <v>13</v>
      </c>
      <c r="L18" s="6">
        <f t="shared" si="1"/>
        <v>0.83199999999999996</v>
      </c>
    </row>
    <row r="19" spans="1:12" ht="18.75" customHeight="1" x14ac:dyDescent="0.25">
      <c r="A19" s="21">
        <v>13</v>
      </c>
      <c r="B19" s="26" t="str">
        <f>'LK THAY DAY HA'!Z4</f>
        <v>Ống nối dây ACSR 70 mm2</v>
      </c>
      <c r="C19" s="50" t="s">
        <v>55</v>
      </c>
      <c r="D19" s="30" t="str">
        <f>'LK THAY DAY HA'!Z5</f>
        <v>Cái</v>
      </c>
      <c r="E19" s="32">
        <f>'LK THAY DAY HA'!Z353</f>
        <v>48</v>
      </c>
      <c r="F19" s="21"/>
      <c r="G19" s="21"/>
      <c r="H19" s="21"/>
      <c r="I19" s="33">
        <v>56000</v>
      </c>
      <c r="J19" s="33">
        <f t="shared" si="0"/>
        <v>2688000</v>
      </c>
      <c r="K19" s="6">
        <v>0.3</v>
      </c>
      <c r="L19" s="6">
        <f t="shared" si="1"/>
        <v>1.4399999999999998E-2</v>
      </c>
    </row>
    <row r="20" spans="1:12" ht="18.75" customHeight="1" x14ac:dyDescent="0.25">
      <c r="A20" s="21">
        <v>14</v>
      </c>
      <c r="B20" s="26" t="str">
        <f>'LK THAY DAY HA'!AA4</f>
        <v>Ống co nhiệt phi 25</v>
      </c>
      <c r="C20" s="48" t="s">
        <v>160</v>
      </c>
      <c r="D20" s="30" t="str">
        <f>'LK THAY DAY HA'!AA5</f>
        <v>Mét</v>
      </c>
      <c r="E20" s="32">
        <f>'LK THAY DAY HA'!AA353</f>
        <v>19.2</v>
      </c>
      <c r="F20" s="21"/>
      <c r="G20" s="21"/>
      <c r="H20" s="21"/>
      <c r="I20" s="33">
        <v>160000</v>
      </c>
      <c r="J20" s="33">
        <f t="shared" si="0"/>
        <v>3072000</v>
      </c>
      <c r="K20" s="6">
        <v>0.2</v>
      </c>
      <c r="L20" s="6">
        <f t="shared" si="1"/>
        <v>3.8399999999999997E-3</v>
      </c>
    </row>
    <row r="21" spans="1:12" ht="18.75" customHeight="1" x14ac:dyDescent="0.25">
      <c r="A21" s="21">
        <v>15</v>
      </c>
      <c r="B21" s="26" t="str">
        <f>+'LK THAY DAY HA'!AB4</f>
        <v>Băng keo cách điện</v>
      </c>
      <c r="C21" s="48" t="s">
        <v>161</v>
      </c>
      <c r="D21" s="30" t="str">
        <f>+'LK THAY DAY HA'!AB5</f>
        <v>Cuộn</v>
      </c>
      <c r="E21" s="32">
        <f>'LK THAY DAY HA'!AB353</f>
        <v>9.6</v>
      </c>
      <c r="F21" s="21"/>
      <c r="G21" s="21"/>
      <c r="H21" s="21"/>
      <c r="I21" s="33">
        <v>45000</v>
      </c>
      <c r="J21" s="33">
        <f t="shared" si="0"/>
        <v>432000</v>
      </c>
      <c r="K21" s="6">
        <v>0.38200000000000001</v>
      </c>
      <c r="L21" s="6">
        <f t="shared" si="1"/>
        <v>3.6671999999999998E-3</v>
      </c>
    </row>
    <row r="22" spans="1:12" ht="37.5" customHeight="1" x14ac:dyDescent="0.25">
      <c r="A22" s="20" t="s">
        <v>7</v>
      </c>
      <c r="B22" s="34" t="s">
        <v>178</v>
      </c>
      <c r="C22" s="51"/>
      <c r="D22" s="35"/>
      <c r="E22" s="35"/>
      <c r="F22" s="35"/>
      <c r="G22" s="35"/>
      <c r="H22" s="36"/>
      <c r="I22" s="33"/>
      <c r="J22" s="33"/>
      <c r="K22" s="6"/>
      <c r="L22" s="6"/>
    </row>
    <row r="23" spans="1:12" ht="18.75" customHeight="1" x14ac:dyDescent="0.25">
      <c r="A23" s="21">
        <v>1</v>
      </c>
      <c r="B23" s="26" t="str">
        <f>'LK THAY DAY TA'!U4</f>
        <v>Cáp nhôm bọc lõi thép PVC/XLPE 24kV AC 50/8 mm2</v>
      </c>
      <c r="C23" s="48" t="s">
        <v>126</v>
      </c>
      <c r="D23" s="31" t="str">
        <f>'LK THAY DAY TA'!U5</f>
        <v>Mét</v>
      </c>
      <c r="E23" s="32">
        <f>'LK THAY DAY TA'!U308</f>
        <v>13038</v>
      </c>
      <c r="F23" s="21"/>
      <c r="G23" s="21"/>
      <c r="H23" s="175" t="s">
        <v>136</v>
      </c>
      <c r="I23" s="33"/>
      <c r="J23" s="33"/>
      <c r="K23" s="6"/>
      <c r="L23" s="6"/>
    </row>
    <row r="24" spans="1:12" ht="18.75" customHeight="1" x14ac:dyDescent="0.25">
      <c r="A24" s="21">
        <v>2</v>
      </c>
      <c r="B24" s="26" t="str">
        <f>'LK THAY DAY TA'!V4</f>
        <v xml:space="preserve">Cáp nhôm bọc lõi thép PVC/XLPE 70/11mm2 12,7/24kV </v>
      </c>
      <c r="C24" s="48" t="s">
        <v>59</v>
      </c>
      <c r="D24" s="31" t="str">
        <f>'LK THAY DAY TA'!V5</f>
        <v>Mét</v>
      </c>
      <c r="E24" s="32">
        <f>'LK THAY DAY TA'!V308</f>
        <v>1044</v>
      </c>
      <c r="F24" s="21"/>
      <c r="G24" s="21"/>
      <c r="H24" s="177"/>
      <c r="I24" s="33"/>
      <c r="J24" s="33"/>
      <c r="K24" s="6"/>
      <c r="L24" s="6"/>
    </row>
    <row r="25" spans="1:12" ht="18.75" customHeight="1" x14ac:dyDescent="0.25">
      <c r="A25" s="21">
        <v>3</v>
      </c>
      <c r="B25" s="26" t="str">
        <f>'LK THAY DAY TA'!W4</f>
        <v>Cáp nhôm bọc lõi thép PVC/XLPE 24kV AC 95/16 mm2</v>
      </c>
      <c r="C25" s="48" t="s">
        <v>125</v>
      </c>
      <c r="D25" s="31" t="str">
        <f>'LK THAY DAY TA'!W5</f>
        <v>Mét</v>
      </c>
      <c r="E25" s="32">
        <f>'LK THAY DAY TA'!W308</f>
        <v>36603</v>
      </c>
      <c r="F25" s="21"/>
      <c r="G25" s="21"/>
      <c r="H25" s="177"/>
      <c r="I25" s="33"/>
      <c r="J25" s="33"/>
      <c r="K25" s="6"/>
      <c r="L25" s="6"/>
    </row>
    <row r="26" spans="1:12" ht="18.75" customHeight="1" x14ac:dyDescent="0.25">
      <c r="A26" s="21">
        <v>4</v>
      </c>
      <c r="B26" s="26" t="str">
        <f>'LK THAY DAY TA'!X4</f>
        <v xml:space="preserve">Cáp nhôm bọc lõi thép PVC/XLPE 120/19mm2 12,7/24kV </v>
      </c>
      <c r="C26" s="48" t="s">
        <v>124</v>
      </c>
      <c r="D26" s="31" t="str">
        <f>'LK THAY DAY TA'!X5</f>
        <v>Mét</v>
      </c>
      <c r="E26" s="32">
        <f>'LK THAY DAY TA'!X308</f>
        <v>3489</v>
      </c>
      <c r="F26" s="21"/>
      <c r="G26" s="21"/>
      <c r="H26" s="178"/>
      <c r="I26" s="33"/>
      <c r="J26" s="33"/>
      <c r="K26" s="6"/>
      <c r="L26" s="6"/>
    </row>
    <row r="27" spans="1:12" ht="39" customHeight="1" x14ac:dyDescent="0.25">
      <c r="A27" s="21">
        <v>5</v>
      </c>
      <c r="B27" s="26" t="str">
        <f>'LK THAY DAY TA'!Y4</f>
        <v>Đầu cốt ép đồng nhôm 2 lỗ MA 70 mm2 (lưu ý: dùng cho dây tiết diện 50)</v>
      </c>
      <c r="C27" s="48" t="s">
        <v>162</v>
      </c>
      <c r="D27" s="30" t="str">
        <f>'LK THAY DAY TA'!Y5</f>
        <v>Cái</v>
      </c>
      <c r="E27" s="32">
        <f>'LK THAY DAY TA'!Y308</f>
        <v>24</v>
      </c>
      <c r="F27" s="21"/>
      <c r="G27" s="21"/>
      <c r="H27" s="21"/>
      <c r="I27" s="33"/>
      <c r="J27" s="33"/>
      <c r="K27" s="6"/>
      <c r="L27" s="6"/>
    </row>
    <row r="28" spans="1:12" ht="34.5" customHeight="1" x14ac:dyDescent="0.25">
      <c r="A28" s="21">
        <v>6</v>
      </c>
      <c r="B28" s="26" t="str">
        <f>'LK THAY DAY TA'!Z4</f>
        <v>Đầu cốt ép đồng nhôm 2 lỗ MA 95 mm2 (lưu ý: dùng cho dây tiết diện 70)</v>
      </c>
      <c r="C28" s="48" t="s">
        <v>163</v>
      </c>
      <c r="D28" s="30" t="str">
        <f>'LK THAY DAY TA'!Z5</f>
        <v>Cái</v>
      </c>
      <c r="E28" s="32">
        <f>'LK THAY DAY TA'!Z308</f>
        <v>6</v>
      </c>
      <c r="F28" s="21"/>
      <c r="G28" s="21"/>
      <c r="H28" s="21"/>
      <c r="I28" s="33"/>
      <c r="J28" s="33"/>
      <c r="K28" s="6"/>
      <c r="L28" s="6"/>
    </row>
    <row r="29" spans="1:12" ht="37.5" customHeight="1" x14ac:dyDescent="0.25">
      <c r="A29" s="21">
        <v>7</v>
      </c>
      <c r="B29" s="26" t="str">
        <f>'LK THAY DAY TA'!AA4</f>
        <v>Đầu cốt ép đồng nhôm 2 lỗ MA 120 mm2 (lưu ý: dùng cho dây tiết diện 95)</v>
      </c>
      <c r="C29" s="48" t="s">
        <v>164</v>
      </c>
      <c r="D29" s="30" t="str">
        <f>'LK THAY DAY TA'!AA5</f>
        <v>Cái</v>
      </c>
      <c r="E29" s="32">
        <f>'LK THAY DAY TA'!AA308</f>
        <v>66</v>
      </c>
      <c r="F29" s="21"/>
      <c r="G29" s="21"/>
      <c r="H29" s="21"/>
      <c r="I29" s="33"/>
      <c r="J29" s="33"/>
      <c r="K29" s="6"/>
      <c r="L29" s="6"/>
    </row>
    <row r="30" spans="1:12" ht="18.75" customHeight="1" x14ac:dyDescent="0.25">
      <c r="A30" s="21">
        <v>8</v>
      </c>
      <c r="B30" s="26" t="s">
        <v>29</v>
      </c>
      <c r="C30" s="48" t="s">
        <v>28</v>
      </c>
      <c r="D30" s="30" t="str">
        <f>'LK THAY DAY TA'!AC5</f>
        <v>Cái</v>
      </c>
      <c r="E30" s="32">
        <f>'LK THAY DAY TA'!AC308</f>
        <v>75</v>
      </c>
      <c r="F30" s="21"/>
      <c r="G30" s="21"/>
      <c r="H30" s="21"/>
      <c r="I30" s="33"/>
      <c r="J30" s="33"/>
      <c r="K30" s="6"/>
      <c r="L30" s="6"/>
    </row>
    <row r="31" spans="1:12" ht="18.75" customHeight="1" x14ac:dyDescent="0.25">
      <c r="A31" s="21">
        <v>9</v>
      </c>
      <c r="B31" s="26" t="str">
        <f>'LK THAY DAY TA'!AD4</f>
        <v>Ống nối dây ACSR 50 mm2</v>
      </c>
      <c r="C31" s="52" t="s">
        <v>165</v>
      </c>
      <c r="D31" s="30" t="str">
        <f>'LK THAY DAY TA'!AD5</f>
        <v>Cái</v>
      </c>
      <c r="E31" s="32">
        <f>'LK THAY DAY TA'!AD308</f>
        <v>12</v>
      </c>
      <c r="F31" s="21"/>
      <c r="G31" s="21"/>
      <c r="H31" s="21"/>
      <c r="I31" s="33"/>
      <c r="J31" s="33"/>
      <c r="K31" s="6"/>
      <c r="L31" s="6"/>
    </row>
    <row r="32" spans="1:12" ht="18.75" customHeight="1" x14ac:dyDescent="0.25">
      <c r="A32" s="21">
        <v>10</v>
      </c>
      <c r="B32" s="26" t="str">
        <f>'LK THAY DAY TA'!AE4</f>
        <v>Ống nối dây ACSR 95 mm2</v>
      </c>
      <c r="C32" s="52" t="s">
        <v>166</v>
      </c>
      <c r="D32" s="30" t="str">
        <f>'LK THAY DAY TA'!AE5</f>
        <v>Cái</v>
      </c>
      <c r="E32" s="32">
        <f>'LK THAY DAY TA'!AE308</f>
        <v>24</v>
      </c>
      <c r="F32" s="21"/>
      <c r="G32" s="21"/>
      <c r="H32" s="21"/>
      <c r="I32" s="33"/>
      <c r="J32" s="33"/>
      <c r="K32" s="6"/>
      <c r="L32" s="6"/>
    </row>
    <row r="33" spans="1:12" ht="18.75" customHeight="1" x14ac:dyDescent="0.25">
      <c r="A33" s="21">
        <v>11</v>
      </c>
      <c r="B33" s="26" t="str">
        <f>'LK THAY DAY TA'!AF4</f>
        <v>Ống nối dây ACSR 120 mm2</v>
      </c>
      <c r="C33" s="52" t="s">
        <v>167</v>
      </c>
      <c r="D33" s="30" t="str">
        <f>'LK THAY DAY TA'!AF5</f>
        <v>Cái</v>
      </c>
      <c r="E33" s="32">
        <f>'LK THAY DAY TA'!AF308</f>
        <v>6</v>
      </c>
      <c r="F33" s="21"/>
      <c r="G33" s="21"/>
      <c r="H33" s="21"/>
      <c r="I33" s="33"/>
      <c r="J33" s="33"/>
      <c r="K33" s="6"/>
      <c r="L33" s="6"/>
    </row>
    <row r="34" spans="1:12" ht="18.75" customHeight="1" x14ac:dyDescent="0.25">
      <c r="A34" s="21">
        <v>12</v>
      </c>
      <c r="B34" s="26" t="str">
        <f>'LK THAY DAY TA'!AG4</f>
        <v>Băng keo cách điện trung thế</v>
      </c>
      <c r="C34" s="48" t="s">
        <v>41</v>
      </c>
      <c r="D34" s="30" t="str">
        <f>'LK THAY DAY TA'!AG5</f>
        <v>Cuộn</v>
      </c>
      <c r="E34" s="32">
        <f>'LK THAY DAY TA'!AG308</f>
        <v>16</v>
      </c>
      <c r="F34" s="21"/>
      <c r="G34" s="21"/>
      <c r="H34" s="21"/>
      <c r="I34" s="33"/>
      <c r="J34" s="33"/>
      <c r="K34" s="6"/>
      <c r="L34" s="6"/>
    </row>
    <row r="35" spans="1:12" ht="18.75" customHeight="1" x14ac:dyDescent="0.25">
      <c r="A35" s="21">
        <v>13</v>
      </c>
      <c r="B35" s="26" t="str">
        <f>'LK THAY DAY TA'!AH4</f>
        <v>Cách điện đứng 24kV Polymer + kẹp dây phi từ tính</v>
      </c>
      <c r="C35" s="48" t="s">
        <v>43</v>
      </c>
      <c r="D35" s="30" t="str">
        <f>'LK THAY DAY TA'!AH5</f>
        <v>Bộ</v>
      </c>
      <c r="E35" s="32">
        <f>'LK THAY DAY TA'!AH308</f>
        <v>886</v>
      </c>
      <c r="F35" s="21"/>
      <c r="G35" s="21"/>
      <c r="H35" s="21"/>
      <c r="I35" s="33"/>
      <c r="J35" s="33"/>
      <c r="K35" s="6"/>
      <c r="L35" s="6"/>
    </row>
    <row r="36" spans="1:12" ht="18.75" customHeight="1" x14ac:dyDescent="0.25">
      <c r="A36" s="21">
        <v>14</v>
      </c>
      <c r="B36" s="26" t="str">
        <f>'LK THAY DAY TA'!AI4</f>
        <v>Chuỗi néo polymer 24kV 120KN kèm phụ kiện</v>
      </c>
      <c r="C36" s="48" t="s">
        <v>31</v>
      </c>
      <c r="D36" s="30" t="str">
        <f>'LK THAY DAY TA'!AI5</f>
        <v>Bộ</v>
      </c>
      <c r="E36" s="32">
        <f>'LK THAY DAY TA'!AI308</f>
        <v>285</v>
      </c>
      <c r="F36" s="21"/>
      <c r="G36" s="21"/>
      <c r="H36" s="21"/>
      <c r="I36" s="33"/>
      <c r="J36" s="33"/>
      <c r="K36" s="6"/>
      <c r="L36" s="6"/>
    </row>
    <row r="37" spans="1:12" ht="18.75" customHeight="1" x14ac:dyDescent="0.25">
      <c r="A37" s="21">
        <v>15</v>
      </c>
      <c r="B37" s="26" t="str">
        <f>'LK THAY DAY TA'!AJ4</f>
        <v>Giáp níu cáp XLPE-50 + Phụ kiện (toàn phần)</v>
      </c>
      <c r="C37" s="53" t="s">
        <v>168</v>
      </c>
      <c r="D37" s="30" t="str">
        <f>'LK THAY DAY TA'!AJ5</f>
        <v>Bộ</v>
      </c>
      <c r="E37" s="32">
        <f>'LK THAY DAY TA'!AJ308</f>
        <v>81</v>
      </c>
      <c r="F37" s="21"/>
      <c r="G37" s="21"/>
      <c r="H37" s="21"/>
      <c r="I37" s="33"/>
      <c r="J37" s="33"/>
      <c r="K37" s="6"/>
      <c r="L37" s="6"/>
    </row>
    <row r="38" spans="1:12" ht="18.75" customHeight="1" x14ac:dyDescent="0.25">
      <c r="A38" s="21">
        <v>16</v>
      </c>
      <c r="B38" s="26" t="str">
        <f>'LK THAY DAY TA'!AK4</f>
        <v>Giáp níu cáp XLPE-70 + Phụ kiện (toàn phần)</v>
      </c>
      <c r="C38" s="53" t="s">
        <v>27</v>
      </c>
      <c r="D38" s="30" t="str">
        <f>'LK THAY DAY TA'!AK5</f>
        <v>Bộ</v>
      </c>
      <c r="E38" s="32">
        <f>'LK THAY DAY TA'!AK308</f>
        <v>24</v>
      </c>
      <c r="F38" s="21"/>
      <c r="G38" s="21"/>
      <c r="H38" s="21"/>
      <c r="I38" s="33"/>
      <c r="J38" s="33"/>
      <c r="K38" s="6"/>
      <c r="L38" s="6"/>
    </row>
    <row r="39" spans="1:12" ht="18.75" customHeight="1" x14ac:dyDescent="0.25">
      <c r="A39" s="21">
        <v>17</v>
      </c>
      <c r="B39" s="26" t="str">
        <f>'LK THAY DAY TA'!AL4</f>
        <v>Giáp níu cáp XLPE-95 + Phụ kiện (toàn phần)</v>
      </c>
      <c r="C39" s="53" t="s">
        <v>169</v>
      </c>
      <c r="D39" s="30" t="str">
        <f>'LK THAY DAY TA'!AL5</f>
        <v>Bộ</v>
      </c>
      <c r="E39" s="32">
        <f>'LK THAY DAY TA'!AL308</f>
        <v>168</v>
      </c>
      <c r="F39" s="21"/>
      <c r="G39" s="21"/>
      <c r="H39" s="21"/>
      <c r="I39" s="33"/>
      <c r="J39" s="33"/>
      <c r="K39" s="6"/>
      <c r="L39" s="6"/>
    </row>
    <row r="40" spans="1:12" ht="18.75" customHeight="1" x14ac:dyDescent="0.25">
      <c r="A40" s="21">
        <v>18</v>
      </c>
      <c r="B40" s="26" t="str">
        <f>'LK THAY DAY TA'!AM4</f>
        <v>Giáp níu cáp XLPE-120 (toàn phần) + Phụ kiện</v>
      </c>
      <c r="C40" s="53" t="s">
        <v>170</v>
      </c>
      <c r="D40" s="30" t="str">
        <f>'LK THAY DAY TA'!AM5</f>
        <v>Bộ</v>
      </c>
      <c r="E40" s="32">
        <f>'LK THAY DAY TA'!AM308</f>
        <v>12</v>
      </c>
      <c r="F40" s="21"/>
      <c r="G40" s="21"/>
      <c r="H40" s="21"/>
      <c r="I40" s="33"/>
      <c r="J40" s="33"/>
      <c r="K40" s="6"/>
      <c r="L40" s="6"/>
    </row>
    <row r="41" spans="1:12" ht="18.75" customHeight="1" x14ac:dyDescent="0.25">
      <c r="A41" s="21">
        <v>19</v>
      </c>
      <c r="B41" s="26" t="str">
        <f>'LK THAY DAY TA'!AN4</f>
        <v>Cầu tiếp địa trung áp</v>
      </c>
      <c r="C41" s="48" t="s">
        <v>171</v>
      </c>
      <c r="D41" s="30" t="str">
        <f>'LK THAY DAY TA'!AN5</f>
        <v>Bộ</v>
      </c>
      <c r="E41" s="32">
        <f>'LK THAY DAY TA'!AN308</f>
        <v>57</v>
      </c>
      <c r="F41" s="21"/>
      <c r="G41" s="21"/>
      <c r="H41" s="21"/>
      <c r="I41" s="33"/>
      <c r="J41" s="33"/>
      <c r="K41" s="6"/>
      <c r="L41" s="6"/>
    </row>
    <row r="42" spans="1:12" ht="18.75" customHeight="1" x14ac:dyDescent="0.25">
      <c r="A42" s="21">
        <v>20</v>
      </c>
      <c r="B42" s="26" t="str">
        <f>'LK THAY DAY TA'!AO4</f>
        <v>Bộ thoát điện áp cho dây bọc TA</v>
      </c>
      <c r="C42" s="48" t="s">
        <v>61</v>
      </c>
      <c r="D42" s="30" t="str">
        <f>'LK THAY DAY TA'!AO5</f>
        <v>Bộ</v>
      </c>
      <c r="E42" s="32">
        <f>'LK THAY DAY TA'!AO308</f>
        <v>99</v>
      </c>
      <c r="F42" s="21"/>
      <c r="G42" s="21"/>
      <c r="H42" s="21"/>
      <c r="I42" s="33"/>
      <c r="J42" s="33"/>
      <c r="K42" s="6"/>
      <c r="L42" s="6"/>
    </row>
    <row r="43" spans="1:12" ht="18.75" customHeight="1" x14ac:dyDescent="0.25">
      <c r="A43" s="21">
        <v>21</v>
      </c>
      <c r="B43" s="26" t="str">
        <f>'LK THAY DAY TA'!AP4</f>
        <v>Kẹp nhôm 50-240 (3BL) (Đấu nối)</v>
      </c>
      <c r="C43" s="54" t="s">
        <v>172</v>
      </c>
      <c r="D43" s="30" t="str">
        <f>'LK THAY DAY TA'!AP5</f>
        <v>Bộ</v>
      </c>
      <c r="E43" s="32">
        <f>'LK THAY DAY TA'!AP308</f>
        <v>90</v>
      </c>
      <c r="F43" s="21"/>
      <c r="G43" s="21"/>
      <c r="H43" s="21"/>
      <c r="I43" s="33"/>
      <c r="J43" s="33"/>
      <c r="K43" s="6"/>
      <c r="L43" s="6"/>
    </row>
    <row r="44" spans="1:12" ht="23.25" customHeight="1" x14ac:dyDescent="0.25">
      <c r="A44" s="19" t="s">
        <v>87</v>
      </c>
      <c r="B44" s="25"/>
      <c r="C44" s="21"/>
      <c r="D44" s="25"/>
      <c r="E44" s="25"/>
      <c r="F44" s="25"/>
      <c r="G44" s="25"/>
      <c r="H44" s="25"/>
      <c r="I44" s="5"/>
      <c r="J44" s="5"/>
    </row>
    <row r="45" spans="1:12" ht="18.75" customHeight="1" x14ac:dyDescent="0.25">
      <c r="A45" s="22">
        <v>1</v>
      </c>
      <c r="B45" s="27">
        <f>+'LK THAY DAY HA'!AC4</f>
        <v>0</v>
      </c>
      <c r="C45" s="22"/>
      <c r="D45" s="22">
        <f>+'LK THAY DAY HA'!AC5</f>
        <v>0</v>
      </c>
      <c r="E45" s="21"/>
      <c r="F45" s="21"/>
      <c r="G45" s="21"/>
      <c r="H45" s="21"/>
      <c r="I45" s="33"/>
      <c r="J45" s="33"/>
    </row>
    <row r="46" spans="1:12" ht="15.75" customHeight="1" x14ac:dyDescent="0.25">
      <c r="A46" s="23" t="s">
        <v>88</v>
      </c>
      <c r="B46" s="25"/>
      <c r="C46" s="21"/>
      <c r="D46" s="25"/>
      <c r="E46" s="25"/>
      <c r="F46" s="25"/>
      <c r="G46" s="25"/>
      <c r="H46" s="25"/>
      <c r="I46" s="5"/>
      <c r="J46" s="5"/>
    </row>
    <row r="47" spans="1:12" ht="20.25" customHeight="1" x14ac:dyDescent="0.25">
      <c r="A47" s="20" t="s">
        <v>8</v>
      </c>
      <c r="B47" s="37" t="s">
        <v>177</v>
      </c>
      <c r="C47" s="55"/>
      <c r="D47" s="38"/>
      <c r="E47" s="38"/>
      <c r="F47" s="38"/>
      <c r="G47" s="38"/>
      <c r="H47" s="39"/>
      <c r="I47" s="179" t="s">
        <v>10</v>
      </c>
      <c r="J47" s="179"/>
    </row>
    <row r="48" spans="1:12" ht="18.75" customHeight="1" x14ac:dyDescent="0.25">
      <c r="A48" s="21">
        <v>1</v>
      </c>
      <c r="B48" s="28" t="str">
        <f>'LK THAY DAY HA'!AD4</f>
        <v>Xà hạ áp loại rắc HR-2</v>
      </c>
      <c r="C48" s="21" t="s">
        <v>137</v>
      </c>
      <c r="D48" s="21" t="str">
        <f>'LK THAY DAY HA'!AD5</f>
        <v>Bộ</v>
      </c>
      <c r="E48" s="32">
        <f>'LK THAY DAY HA'!AD353</f>
        <v>302</v>
      </c>
      <c r="F48" s="21"/>
      <c r="G48" s="21"/>
      <c r="H48" s="21"/>
      <c r="I48" s="170"/>
      <c r="J48" s="170"/>
    </row>
    <row r="49" spans="1:10" ht="18.75" customHeight="1" x14ac:dyDescent="0.25">
      <c r="A49" s="21">
        <v>2</v>
      </c>
      <c r="B49" s="28" t="str">
        <f>'LK THAY DAY HA'!AE4</f>
        <v>Xà hạ áp HX-2</v>
      </c>
      <c r="C49" s="21" t="s">
        <v>138</v>
      </c>
      <c r="D49" s="21" t="str">
        <f>'LK THAY DAY HA'!AE5</f>
        <v>Bộ</v>
      </c>
      <c r="E49" s="32">
        <f>'LK THAY DAY HA'!AE353</f>
        <v>10</v>
      </c>
      <c r="F49" s="21"/>
      <c r="G49" s="21"/>
      <c r="H49" s="21"/>
      <c r="I49" s="170"/>
      <c r="J49" s="170"/>
    </row>
    <row r="50" spans="1:10" ht="18.75" customHeight="1" x14ac:dyDescent="0.25">
      <c r="A50" s="21">
        <v>3</v>
      </c>
      <c r="B50" s="28" t="str">
        <f>'LK THAY DAY HA'!AF4</f>
        <v>Xà hạ áp HXN-2</v>
      </c>
      <c r="C50" s="21" t="s">
        <v>139</v>
      </c>
      <c r="D50" s="21" t="str">
        <f>'LK THAY DAY HA'!AG5</f>
        <v>Bộ</v>
      </c>
      <c r="E50" s="32">
        <f>'LK THAY DAY HA'!AF353</f>
        <v>1</v>
      </c>
      <c r="F50" s="21"/>
      <c r="G50" s="21"/>
      <c r="H50" s="21"/>
      <c r="I50" s="7"/>
      <c r="J50" s="7"/>
    </row>
    <row r="51" spans="1:10" ht="18.75" customHeight="1" x14ac:dyDescent="0.25">
      <c r="A51" s="21">
        <v>4</v>
      </c>
      <c r="B51" s="28" t="str">
        <f>'LK THAY DAY HA'!AG4</f>
        <v xml:space="preserve">Sứ hạ thế các loại </v>
      </c>
      <c r="C51" s="21"/>
      <c r="D51" s="21" t="str">
        <f>'LK THAY DAY HA'!AG5</f>
        <v>Bộ</v>
      </c>
      <c r="E51" s="32">
        <f>'LK THAY DAY HA'!AG353</f>
        <v>1252</v>
      </c>
      <c r="F51" s="21"/>
      <c r="G51" s="21"/>
      <c r="H51" s="21"/>
      <c r="I51" s="170"/>
      <c r="J51" s="170"/>
    </row>
    <row r="52" spans="1:10" ht="18.75" customHeight="1" x14ac:dyDescent="0.25">
      <c r="A52" s="21">
        <v>5</v>
      </c>
      <c r="B52" s="28" t="str">
        <f>'LK THAY DAY HA'!AH4</f>
        <v>Dây dẫn hạ áp AV70</v>
      </c>
      <c r="C52" s="21" t="s">
        <v>140</v>
      </c>
      <c r="D52" s="21" t="str">
        <f>'LK THAY DAY HA'!AH5</f>
        <v>Mét</v>
      </c>
      <c r="E52" s="32">
        <f>'LK THAY DAY HA'!AH353</f>
        <v>39777.719999999994</v>
      </c>
      <c r="F52" s="21"/>
      <c r="G52" s="21"/>
      <c r="H52" s="21"/>
      <c r="I52" s="7"/>
      <c r="J52" s="7"/>
    </row>
    <row r="53" spans="1:10" ht="18.75" customHeight="1" x14ac:dyDescent="0.25">
      <c r="A53" s="21">
        <v>6</v>
      </c>
      <c r="B53" s="28" t="str">
        <f>'LK THAY DAY HA'!AI4</f>
        <v>Dây dẫn hạ áp AV50</v>
      </c>
      <c r="C53" s="21" t="s">
        <v>141</v>
      </c>
      <c r="D53" s="21" t="str">
        <f>'LK THAY DAY HA'!AI5</f>
        <v>Mét</v>
      </c>
      <c r="E53" s="32">
        <f>'LK THAY DAY HA'!AI353</f>
        <v>13259.240000000002</v>
      </c>
      <c r="F53" s="21"/>
      <c r="G53" s="21"/>
      <c r="H53" s="32"/>
      <c r="I53" s="7"/>
      <c r="J53" s="7"/>
    </row>
    <row r="54" spans="1:10" ht="18.75" customHeight="1" x14ac:dyDescent="0.25">
      <c r="A54" s="21">
        <v>7</v>
      </c>
      <c r="B54" s="28" t="str">
        <f>'LK THAY DAY HA'!AJ4</f>
        <v>Kẹp nhôm hãm dây các loại</v>
      </c>
      <c r="C54" s="21"/>
      <c r="D54" s="21" t="str">
        <f>'LK THAY DAY HA'!AJ5</f>
        <v>Cái</v>
      </c>
      <c r="E54" s="32">
        <f>'LK THAY DAY HA'!AJ353</f>
        <v>400</v>
      </c>
      <c r="F54" s="21"/>
      <c r="G54" s="21"/>
      <c r="H54" s="21"/>
      <c r="I54" s="170"/>
      <c r="J54" s="170"/>
    </row>
    <row r="55" spans="1:10" ht="18.75" customHeight="1" x14ac:dyDescent="0.25">
      <c r="A55" s="21">
        <v>8</v>
      </c>
      <c r="B55" s="28" t="str">
        <f>'LK THAY DAY HA'!AK4</f>
        <v>Kẹp cáp nhôm đấu NR</v>
      </c>
      <c r="C55" s="21"/>
      <c r="D55" s="21" t="str">
        <f>'LK THAY DAY HA'!AK5</f>
        <v>Cái</v>
      </c>
      <c r="E55" s="32">
        <f>'LK THAY DAY HA'!AK353</f>
        <v>112</v>
      </c>
      <c r="F55" s="21"/>
      <c r="G55" s="21"/>
      <c r="H55" s="21"/>
      <c r="I55" s="170"/>
      <c r="J55" s="170"/>
    </row>
    <row r="56" spans="1:10" ht="18.75" customHeight="1" x14ac:dyDescent="0.25">
      <c r="A56" s="21">
        <v>9</v>
      </c>
      <c r="B56" s="28" t="str">
        <f>'LK THAY DAY HA'!AL4</f>
        <v>Kẹp đấu nguồn công tơ các loại</v>
      </c>
      <c r="C56" s="21"/>
      <c r="D56" s="21" t="str">
        <f>'LK THAY DAY HA'!AL5</f>
        <v>Cái</v>
      </c>
      <c r="E56" s="32">
        <f>'LK THAY DAY HA'!AL353</f>
        <v>966</v>
      </c>
      <c r="F56" s="21"/>
      <c r="G56" s="21"/>
      <c r="H56" s="21"/>
      <c r="I56" s="7"/>
      <c r="J56" s="7"/>
    </row>
    <row r="57" spans="1:10" ht="18.75" customHeight="1" x14ac:dyDescent="0.25">
      <c r="A57" s="21">
        <v>10</v>
      </c>
      <c r="B57" s="28" t="str">
        <f>'LK THAY DAY HA'!AM4</f>
        <v>Kẹp IPC đấu NR</v>
      </c>
      <c r="C57" s="21"/>
      <c r="D57" s="21" t="str">
        <f>'LK THAY DAY HA'!AM5</f>
        <v>Cái</v>
      </c>
      <c r="E57" s="32">
        <f>'LK THAY DAY HA'!AM353</f>
        <v>16</v>
      </c>
      <c r="F57" s="21"/>
      <c r="G57" s="21"/>
      <c r="H57" s="21"/>
      <c r="I57" s="24"/>
      <c r="J57" s="24"/>
    </row>
    <row r="58" spans="1:10" ht="18.75" customHeight="1" x14ac:dyDescent="0.25">
      <c r="A58" s="21">
        <v>11</v>
      </c>
      <c r="B58" s="28" t="str">
        <f>'LK THAY DAY HA'!AN4</f>
        <v>Cáp xuất tuyến ABC 4x95mm2</v>
      </c>
      <c r="C58" s="21" t="s">
        <v>133</v>
      </c>
      <c r="D58" s="21" t="str">
        <f>'LK THAY DAY HA'!AN5</f>
        <v>Mét</v>
      </c>
      <c r="E58" s="32">
        <f>'LK THAY DAY HA'!AN353</f>
        <v>34.5</v>
      </c>
      <c r="F58" s="21"/>
      <c r="G58" s="21"/>
      <c r="H58" s="21"/>
      <c r="I58" s="24"/>
      <c r="J58" s="24"/>
    </row>
    <row r="59" spans="1:10" ht="18.75" customHeight="1" x14ac:dyDescent="0.25">
      <c r="A59" s="21">
        <v>12</v>
      </c>
      <c r="B59" s="28" t="str">
        <f>'LK THAY DAY HA'!AO4</f>
        <v>Cáp xuất tuyến M3x50+1x35mm2</v>
      </c>
      <c r="C59" s="21" t="s">
        <v>134</v>
      </c>
      <c r="D59" s="21" t="str">
        <f>'LK THAY DAY HA'!AO5</f>
        <v>Mét</v>
      </c>
      <c r="E59" s="32">
        <f>'LK THAY DAY HA'!AO353</f>
        <v>60</v>
      </c>
      <c r="F59" s="21"/>
      <c r="G59" s="21"/>
      <c r="H59" s="21"/>
      <c r="I59" s="24"/>
      <c r="J59" s="24"/>
    </row>
    <row r="60" spans="1:10" ht="37.5" customHeight="1" x14ac:dyDescent="0.25">
      <c r="A60" s="20" t="s">
        <v>7</v>
      </c>
      <c r="B60" s="40" t="s">
        <v>178</v>
      </c>
      <c r="C60" s="56"/>
      <c r="D60" s="40"/>
      <c r="E60" s="40"/>
      <c r="F60" s="40"/>
      <c r="G60" s="40"/>
      <c r="H60" s="40"/>
      <c r="I60" s="24"/>
      <c r="J60" s="24"/>
    </row>
    <row r="61" spans="1:10" ht="18.75" customHeight="1" x14ac:dyDescent="0.25">
      <c r="A61" s="21">
        <v>1</v>
      </c>
      <c r="B61" s="28" t="str">
        <f>'LK THAY DAY TA'!AR4</f>
        <v>Cáp nhôm trần lõi thép ACSR 50/8 mm2 (TH)</v>
      </c>
      <c r="C61" s="48" t="s">
        <v>142</v>
      </c>
      <c r="D61" s="21" t="str">
        <f>'LK THAY DAY TA'!AR5</f>
        <v>Mét</v>
      </c>
      <c r="E61" s="32">
        <f>'LK THAY DAY TA'!AR308</f>
        <v>13038</v>
      </c>
      <c r="F61" s="21"/>
      <c r="G61" s="21"/>
      <c r="H61" s="21"/>
      <c r="I61" s="24"/>
      <c r="J61" s="24"/>
    </row>
    <row r="62" spans="1:10" ht="18.75" customHeight="1" x14ac:dyDescent="0.25">
      <c r="A62" s="21">
        <v>2</v>
      </c>
      <c r="B62" s="28" t="str">
        <f>'LK THAY DAY TA'!AS4</f>
        <v>Cáp nhôm trần lõi thép ACSR 70/11 mm2 (TH)</v>
      </c>
      <c r="C62" s="48" t="s">
        <v>143</v>
      </c>
      <c r="D62" s="21" t="str">
        <f>'LK THAY DAY TA'!AS5</f>
        <v>Mét</v>
      </c>
      <c r="E62" s="32">
        <f>'LK THAY DAY TA'!AS308</f>
        <v>1044</v>
      </c>
      <c r="F62" s="21"/>
      <c r="G62" s="21"/>
      <c r="H62" s="21"/>
      <c r="I62" s="24"/>
      <c r="J62" s="24"/>
    </row>
    <row r="63" spans="1:10" ht="18.75" customHeight="1" x14ac:dyDescent="0.25">
      <c r="A63" s="21">
        <v>3</v>
      </c>
      <c r="B63" s="28" t="str">
        <f>'LK THAY DAY TA'!AT4</f>
        <v>Cáp nhôm trần lõi thép ACSR 95/16 mm2 (TH)</v>
      </c>
      <c r="C63" s="48" t="s">
        <v>144</v>
      </c>
      <c r="D63" s="21" t="str">
        <f>'LK THAY DAY TA'!AT5</f>
        <v>Mét</v>
      </c>
      <c r="E63" s="32">
        <f>'LK THAY DAY TA'!AT308</f>
        <v>36603</v>
      </c>
      <c r="F63" s="21"/>
      <c r="G63" s="21"/>
      <c r="H63" s="21"/>
      <c r="I63" s="24"/>
      <c r="J63" s="24"/>
    </row>
    <row r="64" spans="1:10" ht="18.75" customHeight="1" x14ac:dyDescent="0.25">
      <c r="A64" s="21">
        <v>4</v>
      </c>
      <c r="B64" s="28" t="str">
        <f>'LK THAY DAY TA'!AU4</f>
        <v>Cáp nhôm bọc  XLPE 120/19 mm2 (TH)</v>
      </c>
      <c r="C64" s="48" t="s">
        <v>145</v>
      </c>
      <c r="D64" s="21" t="str">
        <f>'LK THAY DAY TA'!AU5</f>
        <v>Mét</v>
      </c>
      <c r="E64" s="32">
        <f>'LK THAY DAY TA'!AU308</f>
        <v>3489</v>
      </c>
      <c r="F64" s="21"/>
      <c r="G64" s="21"/>
      <c r="H64" s="21"/>
      <c r="I64" s="24"/>
      <c r="J64" s="24"/>
    </row>
    <row r="65" spans="1:13" ht="18.75" customHeight="1" x14ac:dyDescent="0.25">
      <c r="A65" s="21">
        <v>5</v>
      </c>
      <c r="B65" s="28" t="str">
        <f>'LK THAY DAY TA'!AV4</f>
        <v>Sứ chuỗi thủy tinh (TH)</v>
      </c>
      <c r="C65" s="21" t="s">
        <v>146</v>
      </c>
      <c r="D65" s="21" t="str">
        <f>'LK THAY DAY TA'!AV5</f>
        <v>Bộ</v>
      </c>
      <c r="E65" s="32">
        <f>'LK THAY DAY TA'!AV308</f>
        <v>18</v>
      </c>
      <c r="F65" s="21"/>
      <c r="G65" s="21"/>
      <c r="H65" s="21"/>
      <c r="I65" s="24"/>
      <c r="J65" s="24"/>
    </row>
    <row r="66" spans="1:13" ht="18.75" customHeight="1" x14ac:dyDescent="0.25">
      <c r="A66" s="21">
        <v>6</v>
      </c>
      <c r="B66" s="28" t="str">
        <f>'LK THAY DAY TA'!AW4</f>
        <v>Sứ chuỗi Polyme (TH)</v>
      </c>
      <c r="C66" s="21" t="s">
        <v>147</v>
      </c>
      <c r="D66" s="21" t="str">
        <f>'LK THAY DAY TA'!AW5</f>
        <v>Bộ</v>
      </c>
      <c r="E66" s="32">
        <f>'LK THAY DAY TA'!AW308</f>
        <v>267</v>
      </c>
      <c r="F66" s="21"/>
      <c r="G66" s="21"/>
      <c r="H66" s="21"/>
      <c r="I66" s="24"/>
      <c r="J66" s="24"/>
    </row>
    <row r="67" spans="1:13" ht="18.75" customHeight="1" x14ac:dyDescent="0.25">
      <c r="A67" s="21">
        <v>7</v>
      </c>
      <c r="B67" s="28" t="str">
        <f>'LK THAY DAY TA'!AX4</f>
        <v>Sứ đứng 24kV (TH)</v>
      </c>
      <c r="C67" s="21" t="s">
        <v>148</v>
      </c>
      <c r="D67" s="21" t="str">
        <f>'LK THAY DAY TA'!AX5</f>
        <v>Bộ</v>
      </c>
      <c r="E67" s="32">
        <f>'LK THAY DAY TA'!AX308</f>
        <v>886</v>
      </c>
      <c r="F67" s="21"/>
      <c r="G67" s="21"/>
      <c r="H67" s="21"/>
      <c r="I67" s="24"/>
      <c r="J67" s="24"/>
    </row>
    <row r="68" spans="1:13" ht="18.75" customHeight="1" x14ac:dyDescent="0.25">
      <c r="A68" s="21">
        <v>8</v>
      </c>
      <c r="B68" s="28" t="str">
        <f>'LK THAY DAY TA'!AY4</f>
        <v>Kẹp nhôm 3BL (TH)</v>
      </c>
      <c r="C68" s="21" t="s">
        <v>149</v>
      </c>
      <c r="D68" s="21" t="str">
        <f>'LK THAY DAY TA'!AY5</f>
        <v>Cái</v>
      </c>
      <c r="E68" s="32">
        <f>'LK THAY DAY TA'!AY308</f>
        <v>93</v>
      </c>
      <c r="F68" s="21"/>
      <c r="G68" s="21"/>
      <c r="H68" s="21"/>
      <c r="I68" s="24"/>
      <c r="J68" s="24"/>
    </row>
    <row r="69" spans="1:13" ht="18.75" customHeight="1" x14ac:dyDescent="0.25">
      <c r="A69" s="21">
        <v>9</v>
      </c>
      <c r="B69" s="28" t="str">
        <f>'LK THAY DAY TA'!AZ4</f>
        <v>Kẹp nhôm 3BL (TH Đấu trám)</v>
      </c>
      <c r="C69" s="21" t="s">
        <v>149</v>
      </c>
      <c r="D69" s="21" t="str">
        <f>'LK THAY DAY TA'!AZ5</f>
        <v>Cái</v>
      </c>
      <c r="E69" s="32">
        <f>'LK THAY DAY TA'!AZ308</f>
        <v>732</v>
      </c>
      <c r="F69" s="21"/>
      <c r="G69" s="21"/>
      <c r="H69" s="21"/>
      <c r="I69" s="24"/>
      <c r="J69" s="24"/>
    </row>
    <row r="70" spans="1:13" ht="34.5" customHeight="1" x14ac:dyDescent="0.25">
      <c r="A70" s="24"/>
      <c r="B70" s="29"/>
      <c r="D70" s="171" t="s">
        <v>179</v>
      </c>
      <c r="E70" s="171"/>
      <c r="F70" s="171"/>
      <c r="G70" s="171"/>
      <c r="H70" s="171"/>
      <c r="I70" s="24"/>
      <c r="J70" s="24"/>
    </row>
    <row r="71" spans="1:13" s="12" customFormat="1" ht="18.75" customHeight="1" x14ac:dyDescent="0.3">
      <c r="A71" s="168" t="s">
        <v>108</v>
      </c>
      <c r="B71" s="168"/>
      <c r="C71" s="168"/>
      <c r="D71" s="168"/>
      <c r="E71" s="168" t="s">
        <v>109</v>
      </c>
      <c r="F71" s="168"/>
      <c r="G71" s="168"/>
      <c r="H71" s="168"/>
      <c r="I71" s="168"/>
      <c r="J71" s="168"/>
      <c r="K71" s="11"/>
      <c r="M71" s="57"/>
    </row>
    <row r="72" spans="1:13" s="12" customFormat="1" ht="18.75" x14ac:dyDescent="0.3">
      <c r="A72" s="13" t="s">
        <v>110</v>
      </c>
      <c r="B72" s="14"/>
      <c r="C72" s="15"/>
      <c r="D72" s="14"/>
      <c r="E72" s="14"/>
      <c r="F72" s="14"/>
      <c r="G72" s="14"/>
      <c r="H72" s="14"/>
      <c r="I72" s="14"/>
      <c r="J72" s="14"/>
    </row>
    <row r="73" spans="1:13" s="12" customFormat="1" ht="50.25" customHeight="1" x14ac:dyDescent="0.3">
      <c r="A73" s="13"/>
      <c r="B73" s="14"/>
      <c r="C73" s="15"/>
      <c r="D73" s="14"/>
      <c r="E73" s="14"/>
      <c r="F73" s="14"/>
      <c r="G73" s="14"/>
      <c r="H73" s="14"/>
      <c r="I73" s="14"/>
      <c r="J73" s="14"/>
    </row>
    <row r="74" spans="1:13" s="12" customFormat="1" ht="18.75" x14ac:dyDescent="0.3">
      <c r="A74" s="13"/>
      <c r="B74" s="14"/>
      <c r="C74" s="15"/>
      <c r="D74" s="14"/>
      <c r="E74" s="14"/>
      <c r="F74" s="14"/>
      <c r="G74" s="14"/>
      <c r="H74" s="14"/>
      <c r="I74" s="14"/>
      <c r="J74" s="14"/>
    </row>
    <row r="75" spans="1:13" s="12" customFormat="1" ht="18.75" x14ac:dyDescent="0.3">
      <c r="A75" s="13"/>
      <c r="B75" s="14"/>
      <c r="C75" s="15"/>
      <c r="D75" s="14"/>
      <c r="E75" s="14"/>
      <c r="F75" s="14"/>
      <c r="G75" s="14"/>
      <c r="H75" s="14"/>
      <c r="I75" s="14"/>
      <c r="J75" s="14"/>
    </row>
    <row r="76" spans="1:13" s="12" customFormat="1" ht="18.75" x14ac:dyDescent="0.3">
      <c r="A76" s="169" t="s">
        <v>180</v>
      </c>
      <c r="B76" s="169"/>
      <c r="C76" s="169"/>
      <c r="D76" s="169"/>
      <c r="E76" s="168" t="s">
        <v>60</v>
      </c>
      <c r="F76" s="168"/>
      <c r="G76" s="168"/>
      <c r="H76" s="168"/>
      <c r="I76" s="168"/>
      <c r="J76" s="168"/>
    </row>
    <row r="80" spans="1:13" x14ac:dyDescent="0.25">
      <c r="E80" s="58"/>
    </row>
    <row r="82" spans="5:5" x14ac:dyDescent="0.25">
      <c r="E82" s="58"/>
    </row>
  </sheetData>
  <mergeCells count="16">
    <mergeCell ref="A71:D71"/>
    <mergeCell ref="E71:J71"/>
    <mergeCell ref="A76:D76"/>
    <mergeCell ref="E76:J76"/>
    <mergeCell ref="I48:J48"/>
    <mergeCell ref="I49:J49"/>
    <mergeCell ref="I51:J51"/>
    <mergeCell ref="I54:J54"/>
    <mergeCell ref="I55:J55"/>
    <mergeCell ref="D70:H70"/>
    <mergeCell ref="I47:J47"/>
    <mergeCell ref="A1:J1"/>
    <mergeCell ref="A2:J2"/>
    <mergeCell ref="B6:H6"/>
    <mergeCell ref="H7:H8"/>
    <mergeCell ref="H23:H26"/>
  </mergeCells>
  <pageMargins left="0.88" right="0.47" top="0.23" bottom="0.48" header="0" footer="0"/>
  <pageSetup scale="55" orientation="portrait" r:id="rId1"/>
  <colBreaks count="1" manualBreakCount="1">
    <brk id="8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E2EF-DE5B-4EDC-B3AE-E2C251958582}">
  <sheetPr>
    <tabColor rgb="FFFF0000"/>
  </sheetPr>
  <dimension ref="B1:O154"/>
  <sheetViews>
    <sheetView topLeftCell="B1" zoomScaleNormal="100" zoomScalePageLayoutView="70" workbookViewId="0">
      <selection activeCell="F8" sqref="F8"/>
    </sheetView>
  </sheetViews>
  <sheetFormatPr defaultRowHeight="16.5" x14ac:dyDescent="0.25"/>
  <cols>
    <col min="1" max="1" width="0" hidden="1" customWidth="1"/>
    <col min="2" max="2" width="6.33203125" customWidth="1"/>
    <col min="3" max="3" width="48.88671875" customWidth="1"/>
    <col min="4" max="4" width="23" customWidth="1"/>
    <col min="5" max="5" width="12.109375" customWidth="1"/>
    <col min="6" max="6" width="13.44140625" customWidth="1"/>
    <col min="7" max="7" width="13.5546875" customWidth="1"/>
    <col min="8" max="8" width="13" customWidth="1"/>
    <col min="9" max="9" width="13.33203125" customWidth="1"/>
    <col min="10" max="11" width="0" hidden="1" customWidth="1"/>
    <col min="12" max="12" width="13.77734375" hidden="1" customWidth="1"/>
    <col min="13" max="13" width="0" hidden="1" customWidth="1"/>
    <col min="14" max="14" width="13.77734375" style="2" hidden="1" customWidth="1"/>
    <col min="15" max="15" width="8.88671875" style="2"/>
  </cols>
  <sheetData>
    <row r="1" spans="2:14" ht="18.75" x14ac:dyDescent="0.3">
      <c r="C1" s="168" t="s">
        <v>130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2:14" ht="18.75" x14ac:dyDescent="0.3">
      <c r="C2" s="168" t="s">
        <v>129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2:14" x14ac:dyDescent="0.25">
      <c r="B3" s="19" t="s">
        <v>63</v>
      </c>
      <c r="C3" s="25"/>
      <c r="D3" s="25"/>
      <c r="E3" s="25"/>
      <c r="F3" s="25"/>
      <c r="G3" s="25"/>
      <c r="H3" s="25"/>
      <c r="I3" s="25"/>
      <c r="J3" s="3"/>
      <c r="K3" s="3"/>
      <c r="L3" s="3"/>
      <c r="M3" s="3"/>
    </row>
    <row r="4" spans="2:14" x14ac:dyDescent="0.25">
      <c r="B4" s="20" t="s">
        <v>13</v>
      </c>
      <c r="C4" s="20" t="s">
        <v>6</v>
      </c>
      <c r="D4" s="20" t="s">
        <v>111</v>
      </c>
      <c r="E4" s="20" t="s">
        <v>14</v>
      </c>
      <c r="F4" s="20" t="s">
        <v>5</v>
      </c>
      <c r="G4" s="20" t="s">
        <v>120</v>
      </c>
      <c r="H4" s="16" t="s">
        <v>121</v>
      </c>
      <c r="I4" s="16" t="s">
        <v>10</v>
      </c>
      <c r="J4" s="8" t="s">
        <v>9</v>
      </c>
      <c r="K4" s="8" t="s">
        <v>57</v>
      </c>
      <c r="L4" s="4"/>
      <c r="M4" s="4"/>
    </row>
    <row r="5" spans="2:14" x14ac:dyDescent="0.25">
      <c r="B5" s="20" t="s">
        <v>8</v>
      </c>
      <c r="C5" s="172" t="s">
        <v>64</v>
      </c>
      <c r="D5" s="173"/>
      <c r="E5" s="173"/>
      <c r="F5" s="173"/>
      <c r="G5" s="173"/>
      <c r="H5" s="173"/>
      <c r="I5" s="174"/>
      <c r="J5" s="8"/>
      <c r="K5" s="8"/>
      <c r="L5" s="4"/>
      <c r="M5" s="4"/>
    </row>
    <row r="6" spans="2:14" x14ac:dyDescent="0.25">
      <c r="B6" s="21">
        <v>1</v>
      </c>
      <c r="C6" s="26" t="s">
        <v>65</v>
      </c>
      <c r="D6" s="32" t="s">
        <v>150</v>
      </c>
      <c r="E6" s="30" t="s">
        <v>17</v>
      </c>
      <c r="F6" s="32">
        <f>VLOOKUP(C6,'B08'!$B$7:$E$69,4,0)</f>
        <v>13259.240000000002</v>
      </c>
      <c r="G6" s="21">
        <v>0.95799999999999996</v>
      </c>
      <c r="H6" s="17">
        <f>F6*G6/1000</f>
        <v>12.702351920000002</v>
      </c>
      <c r="I6" s="175" t="s">
        <v>136</v>
      </c>
      <c r="J6" s="33">
        <v>4700000</v>
      </c>
      <c r="K6" s="33">
        <f t="shared" ref="K6:K22" si="0">+F6*J6</f>
        <v>62318428000.000008</v>
      </c>
      <c r="L6" s="2" t="s">
        <v>694</v>
      </c>
      <c r="M6" s="162">
        <f>+H6</f>
        <v>12.702351920000002</v>
      </c>
    </row>
    <row r="7" spans="2:14" x14ac:dyDescent="0.25">
      <c r="B7" s="21">
        <v>2</v>
      </c>
      <c r="C7" s="26" t="s">
        <v>66</v>
      </c>
      <c r="D7" s="32" t="s">
        <v>150</v>
      </c>
      <c r="E7" s="30" t="s">
        <v>17</v>
      </c>
      <c r="F7" s="32">
        <f>VLOOKUP(C7,'B08'!$B$7:$E$69,4,0)</f>
        <v>143</v>
      </c>
      <c r="G7" s="21">
        <v>0.95799999999999996</v>
      </c>
      <c r="H7" s="17">
        <f t="shared" ref="H7:H70" si="1">F7*G7/1000</f>
        <v>0.136994</v>
      </c>
      <c r="I7" s="176"/>
      <c r="J7" s="33">
        <v>5200000</v>
      </c>
      <c r="K7" s="33">
        <f t="shared" si="0"/>
        <v>743600000</v>
      </c>
      <c r="L7" s="2" t="s">
        <v>694</v>
      </c>
      <c r="M7" s="162">
        <f t="shared" ref="M7:M71" si="2">+H7</f>
        <v>0.136994</v>
      </c>
      <c r="N7" s="2" t="s">
        <v>693</v>
      </c>
    </row>
    <row r="8" spans="2:14" x14ac:dyDescent="0.25">
      <c r="B8" s="21">
        <v>3</v>
      </c>
      <c r="C8" s="26" t="s">
        <v>112</v>
      </c>
      <c r="D8" s="32" t="s">
        <v>151</v>
      </c>
      <c r="E8" s="30" t="s">
        <v>11</v>
      </c>
      <c r="F8" s="32">
        <f>VLOOKUP(C8,'B08'!$B$7:$E$69,4,0)</f>
        <v>282</v>
      </c>
      <c r="G8" s="21">
        <v>0.3</v>
      </c>
      <c r="H8" s="17">
        <f t="shared" si="1"/>
        <v>8.4599999999999995E-2</v>
      </c>
      <c r="I8" s="21"/>
      <c r="J8" s="33">
        <v>39500</v>
      </c>
      <c r="K8" s="33">
        <f t="shared" si="0"/>
        <v>11139000</v>
      </c>
      <c r="L8" s="2" t="s">
        <v>696</v>
      </c>
      <c r="M8" s="162">
        <f t="shared" si="2"/>
        <v>8.4599999999999995E-2</v>
      </c>
      <c r="N8" s="2" t="s">
        <v>694</v>
      </c>
    </row>
    <row r="9" spans="2:14" x14ac:dyDescent="0.25">
      <c r="B9" s="21">
        <v>4</v>
      </c>
      <c r="C9" s="26" t="s">
        <v>67</v>
      </c>
      <c r="D9" s="32" t="s">
        <v>152</v>
      </c>
      <c r="E9" s="30" t="s">
        <v>11</v>
      </c>
      <c r="F9" s="32">
        <f>VLOOKUP(C9,'B08'!$B$7:$E$69,4,0)</f>
        <v>257</v>
      </c>
      <c r="G9" s="21">
        <v>0.1</v>
      </c>
      <c r="H9" s="17">
        <f t="shared" si="1"/>
        <v>2.5700000000000004E-2</v>
      </c>
      <c r="I9" s="21"/>
      <c r="J9" s="33">
        <v>490000</v>
      </c>
      <c r="K9" s="33">
        <f t="shared" si="0"/>
        <v>125930000</v>
      </c>
      <c r="L9" s="2" t="s">
        <v>696</v>
      </c>
      <c r="M9" s="162">
        <f t="shared" si="2"/>
        <v>2.5700000000000004E-2</v>
      </c>
      <c r="N9" s="2" t="s">
        <v>695</v>
      </c>
    </row>
    <row r="10" spans="2:14" x14ac:dyDescent="0.25">
      <c r="B10" s="21">
        <v>5</v>
      </c>
      <c r="C10" s="26" t="s">
        <v>68</v>
      </c>
      <c r="D10" s="32" t="s">
        <v>153</v>
      </c>
      <c r="E10" s="30" t="s">
        <v>11</v>
      </c>
      <c r="F10" s="32">
        <f>VLOOKUP(C10,'B08'!$B$7:$E$69,4,0)</f>
        <v>88</v>
      </c>
      <c r="G10" s="21">
        <v>0.1</v>
      </c>
      <c r="H10" s="17">
        <f t="shared" si="1"/>
        <v>8.8000000000000005E-3</v>
      </c>
      <c r="I10" s="21"/>
      <c r="J10" s="33">
        <v>80000</v>
      </c>
      <c r="K10" s="33">
        <f t="shared" si="0"/>
        <v>7040000</v>
      </c>
      <c r="L10" s="2" t="s">
        <v>696</v>
      </c>
      <c r="M10" s="162">
        <f t="shared" si="2"/>
        <v>8.8000000000000005E-3</v>
      </c>
      <c r="N10" s="2" t="s">
        <v>696</v>
      </c>
    </row>
    <row r="11" spans="2:14" x14ac:dyDescent="0.25">
      <c r="B11" s="21">
        <v>6</v>
      </c>
      <c r="C11" s="26" t="s">
        <v>69</v>
      </c>
      <c r="D11" s="32" t="s">
        <v>154</v>
      </c>
      <c r="E11" s="30" t="s">
        <v>11</v>
      </c>
      <c r="F11" s="32">
        <f>VLOOKUP(C11,'B08'!$B$7:$E$69,4,0)</f>
        <v>61</v>
      </c>
      <c r="G11" s="21"/>
      <c r="H11" s="17">
        <f t="shared" si="1"/>
        <v>0</v>
      </c>
      <c r="I11" s="21"/>
      <c r="J11" s="33">
        <v>46000</v>
      </c>
      <c r="K11" s="33">
        <f t="shared" si="0"/>
        <v>2806000</v>
      </c>
      <c r="L11" s="2" t="s">
        <v>696</v>
      </c>
      <c r="M11" s="162">
        <f t="shared" si="2"/>
        <v>0</v>
      </c>
    </row>
    <row r="12" spans="2:14" x14ac:dyDescent="0.25">
      <c r="B12" s="21">
        <v>7</v>
      </c>
      <c r="C12" s="26" t="s">
        <v>70</v>
      </c>
      <c r="D12" s="32" t="s">
        <v>155</v>
      </c>
      <c r="E12" s="30" t="s">
        <v>4</v>
      </c>
      <c r="F12" s="32">
        <f>VLOOKUP(C12,'B08'!$B$7:$E$69,4,0)</f>
        <v>138</v>
      </c>
      <c r="G12" s="21">
        <v>0.1</v>
      </c>
      <c r="H12" s="17">
        <f t="shared" si="1"/>
        <v>1.3800000000000002E-2</v>
      </c>
      <c r="I12" s="21"/>
      <c r="J12" s="33">
        <v>3800000</v>
      </c>
      <c r="K12" s="33">
        <f t="shared" si="0"/>
        <v>524400000</v>
      </c>
      <c r="L12" s="2" t="s">
        <v>696</v>
      </c>
      <c r="M12" s="162">
        <f t="shared" si="2"/>
        <v>1.3800000000000002E-2</v>
      </c>
    </row>
    <row r="13" spans="2:14" x14ac:dyDescent="0.25">
      <c r="B13" s="21"/>
      <c r="C13" s="41" t="s">
        <v>113</v>
      </c>
      <c r="D13" s="42"/>
      <c r="E13" s="43" t="s">
        <v>17</v>
      </c>
      <c r="F13" s="32"/>
      <c r="G13" s="21"/>
      <c r="H13" s="17"/>
      <c r="I13" s="21"/>
      <c r="J13" s="33"/>
      <c r="K13" s="33"/>
      <c r="L13" s="2" t="s">
        <v>696</v>
      </c>
      <c r="M13" s="162">
        <f t="shared" si="2"/>
        <v>0</v>
      </c>
    </row>
    <row r="14" spans="2:14" x14ac:dyDescent="0.25">
      <c r="B14" s="21"/>
      <c r="C14" s="41" t="s">
        <v>114</v>
      </c>
      <c r="D14" s="42"/>
      <c r="E14" s="43" t="s">
        <v>11</v>
      </c>
      <c r="F14" s="32"/>
      <c r="G14" s="21"/>
      <c r="H14" s="17"/>
      <c r="I14" s="21"/>
      <c r="J14" s="33"/>
      <c r="K14" s="33"/>
      <c r="L14" s="2" t="s">
        <v>696</v>
      </c>
      <c r="M14" s="162">
        <f t="shared" si="2"/>
        <v>0</v>
      </c>
    </row>
    <row r="15" spans="2:14" x14ac:dyDescent="0.25">
      <c r="B15" s="21">
        <v>8</v>
      </c>
      <c r="C15" s="26" t="s">
        <v>56</v>
      </c>
      <c r="D15" s="32" t="s">
        <v>156</v>
      </c>
      <c r="E15" s="30" t="s">
        <v>20</v>
      </c>
      <c r="F15" s="32">
        <f>VLOOKUP(C15,'B08'!$B$7:$E$69,4,0)</f>
        <v>61</v>
      </c>
      <c r="G15" s="21"/>
      <c r="H15" s="17">
        <f t="shared" si="1"/>
        <v>0</v>
      </c>
      <c r="I15" s="21"/>
      <c r="J15" s="33">
        <v>1900000</v>
      </c>
      <c r="K15" s="33">
        <f t="shared" si="0"/>
        <v>115900000</v>
      </c>
      <c r="L15" s="2" t="s">
        <v>696</v>
      </c>
      <c r="M15" s="162">
        <f t="shared" si="2"/>
        <v>0</v>
      </c>
    </row>
    <row r="16" spans="2:14" ht="33" x14ac:dyDescent="0.25">
      <c r="B16" s="21">
        <v>9</v>
      </c>
      <c r="C16" s="26" t="s">
        <v>71</v>
      </c>
      <c r="D16" s="32" t="s">
        <v>157</v>
      </c>
      <c r="E16" s="30" t="s">
        <v>11</v>
      </c>
      <c r="F16" s="32">
        <f>VLOOKUP(C16,'B08'!$B$7:$E$69,4,0)</f>
        <v>224</v>
      </c>
      <c r="G16" s="21"/>
      <c r="H16" s="17">
        <f t="shared" si="1"/>
        <v>0</v>
      </c>
      <c r="I16" s="21"/>
      <c r="J16" s="33">
        <v>1239000</v>
      </c>
      <c r="K16" s="33">
        <f t="shared" si="0"/>
        <v>277536000</v>
      </c>
      <c r="L16" s="2" t="s">
        <v>696</v>
      </c>
      <c r="M16" s="162">
        <f t="shared" si="2"/>
        <v>0</v>
      </c>
    </row>
    <row r="17" spans="2:13" ht="33" x14ac:dyDescent="0.25">
      <c r="B17" s="21">
        <v>10</v>
      </c>
      <c r="C17" s="26" t="s">
        <v>72</v>
      </c>
      <c r="D17" s="32" t="s">
        <v>158</v>
      </c>
      <c r="E17" s="30" t="s">
        <v>11</v>
      </c>
      <c r="F17" s="32">
        <f>VLOOKUP(C17,'B08'!$B$7:$E$69,4,0)</f>
        <v>750</v>
      </c>
      <c r="G17" s="21"/>
      <c r="H17" s="17">
        <f t="shared" si="1"/>
        <v>0</v>
      </c>
      <c r="I17" s="21"/>
      <c r="J17" s="33">
        <v>1472000</v>
      </c>
      <c r="K17" s="33">
        <f t="shared" si="0"/>
        <v>1104000000</v>
      </c>
      <c r="L17" s="2" t="s">
        <v>696</v>
      </c>
      <c r="M17" s="162">
        <f t="shared" si="2"/>
        <v>0</v>
      </c>
    </row>
    <row r="18" spans="2:13" ht="33" x14ac:dyDescent="0.25">
      <c r="B18" s="21">
        <v>11</v>
      </c>
      <c r="C18" s="26" t="s">
        <v>73</v>
      </c>
      <c r="D18" s="32" t="s">
        <v>697</v>
      </c>
      <c r="E18" s="30" t="s">
        <v>11</v>
      </c>
      <c r="F18" s="32">
        <f>VLOOKUP(C18,'B08'!$B$7:$E$69,4,0)</f>
        <v>61</v>
      </c>
      <c r="G18" s="21"/>
      <c r="H18" s="17">
        <f t="shared" si="1"/>
        <v>0</v>
      </c>
      <c r="I18" s="21"/>
      <c r="J18" s="33">
        <v>360000</v>
      </c>
      <c r="K18" s="33">
        <f t="shared" si="0"/>
        <v>21960000</v>
      </c>
      <c r="L18" s="2" t="s">
        <v>696</v>
      </c>
      <c r="M18" s="162">
        <f t="shared" si="2"/>
        <v>0</v>
      </c>
    </row>
    <row r="19" spans="2:13" x14ac:dyDescent="0.25">
      <c r="B19" s="21">
        <v>12</v>
      </c>
      <c r="C19" s="26" t="s">
        <v>74</v>
      </c>
      <c r="D19" s="32" t="s">
        <v>159</v>
      </c>
      <c r="E19" s="30" t="s">
        <v>11</v>
      </c>
      <c r="F19" s="32">
        <f>VLOOKUP(C19,'B08'!$B$7:$E$69,4,0)</f>
        <v>64</v>
      </c>
      <c r="G19" s="21"/>
      <c r="H19" s="17">
        <f t="shared" si="1"/>
        <v>0</v>
      </c>
      <c r="I19" s="21"/>
      <c r="J19" s="33">
        <v>345000</v>
      </c>
      <c r="K19" s="33">
        <f t="shared" si="0"/>
        <v>22080000</v>
      </c>
      <c r="L19" s="2" t="s">
        <v>696</v>
      </c>
      <c r="M19" s="162">
        <f t="shared" si="2"/>
        <v>0</v>
      </c>
    </row>
    <row r="20" spans="2:13" x14ac:dyDescent="0.25">
      <c r="B20" s="21">
        <v>13</v>
      </c>
      <c r="C20" s="26" t="s">
        <v>25</v>
      </c>
      <c r="D20" s="32" t="s">
        <v>55</v>
      </c>
      <c r="E20" s="30" t="s">
        <v>11</v>
      </c>
      <c r="F20" s="32">
        <f>VLOOKUP(C20,'B08'!$B$7:$E$69,4,0)</f>
        <v>48</v>
      </c>
      <c r="G20" s="21"/>
      <c r="H20" s="17">
        <f t="shared" si="1"/>
        <v>0</v>
      </c>
      <c r="I20" s="21"/>
      <c r="J20" s="33">
        <v>56000</v>
      </c>
      <c r="K20" s="33">
        <f t="shared" si="0"/>
        <v>2688000</v>
      </c>
      <c r="L20" s="2" t="s">
        <v>696</v>
      </c>
      <c r="M20" s="162">
        <f t="shared" si="2"/>
        <v>0</v>
      </c>
    </row>
    <row r="21" spans="2:13" x14ac:dyDescent="0.25">
      <c r="B21" s="21">
        <v>14</v>
      </c>
      <c r="C21" s="26" t="s">
        <v>51</v>
      </c>
      <c r="D21" s="32" t="s">
        <v>160</v>
      </c>
      <c r="E21" s="30" t="s">
        <v>17</v>
      </c>
      <c r="F21" s="32">
        <f>VLOOKUP(C21,'B08'!$B$7:$E$69,4,0)</f>
        <v>19.2</v>
      </c>
      <c r="G21" s="21"/>
      <c r="H21" s="17">
        <f t="shared" si="1"/>
        <v>0</v>
      </c>
      <c r="I21" s="21"/>
      <c r="J21" s="33">
        <v>160000</v>
      </c>
      <c r="K21" s="33">
        <f t="shared" si="0"/>
        <v>3072000</v>
      </c>
      <c r="L21" s="2" t="s">
        <v>696</v>
      </c>
      <c r="M21" s="162">
        <f t="shared" si="2"/>
        <v>0</v>
      </c>
    </row>
    <row r="22" spans="2:13" x14ac:dyDescent="0.25">
      <c r="B22" s="21">
        <v>15</v>
      </c>
      <c r="C22" s="26" t="s">
        <v>49</v>
      </c>
      <c r="D22" s="32" t="s">
        <v>161</v>
      </c>
      <c r="E22" s="30" t="s">
        <v>15</v>
      </c>
      <c r="F22" s="32">
        <f>VLOOKUP(C22,'B08'!$B$7:$E$69,4,0)</f>
        <v>9.6</v>
      </c>
      <c r="G22" s="21"/>
      <c r="H22" s="17">
        <f t="shared" si="1"/>
        <v>0</v>
      </c>
      <c r="I22" s="21"/>
      <c r="J22" s="33">
        <v>45000</v>
      </c>
      <c r="K22" s="33">
        <f t="shared" si="0"/>
        <v>432000</v>
      </c>
      <c r="L22" s="2" t="s">
        <v>696</v>
      </c>
      <c r="M22" s="162">
        <f t="shared" si="2"/>
        <v>0</v>
      </c>
    </row>
    <row r="23" spans="2:13" ht="16.5" customHeight="1" x14ac:dyDescent="0.25">
      <c r="B23" s="20" t="s">
        <v>7</v>
      </c>
      <c r="C23" s="34" t="s">
        <v>75</v>
      </c>
      <c r="D23" s="32"/>
      <c r="E23" s="35"/>
      <c r="F23" s="32"/>
      <c r="G23" s="35"/>
      <c r="H23" s="17"/>
      <c r="I23" s="36"/>
      <c r="J23" s="33"/>
      <c r="K23" s="33"/>
      <c r="L23" s="2" t="s">
        <v>696</v>
      </c>
      <c r="M23" s="162"/>
    </row>
    <row r="24" spans="2:13" x14ac:dyDescent="0.25">
      <c r="B24" s="21">
        <v>1</v>
      </c>
      <c r="C24" s="26" t="s">
        <v>22</v>
      </c>
      <c r="D24" s="32" t="s">
        <v>126</v>
      </c>
      <c r="E24" s="31" t="s">
        <v>17</v>
      </c>
      <c r="F24" s="32">
        <f>VLOOKUP(C24,'B08'!$B$7:$E$69,4,0)</f>
        <v>13038</v>
      </c>
      <c r="G24" s="21">
        <v>0.47</v>
      </c>
      <c r="H24" s="17">
        <f t="shared" si="1"/>
        <v>6.1278600000000001</v>
      </c>
      <c r="I24" s="175" t="s">
        <v>136</v>
      </c>
      <c r="J24" s="33"/>
      <c r="K24" s="33"/>
      <c r="L24" s="2" t="s">
        <v>694</v>
      </c>
      <c r="M24" s="162">
        <f t="shared" si="2"/>
        <v>6.1278600000000001</v>
      </c>
    </row>
    <row r="25" spans="2:13" x14ac:dyDescent="0.25">
      <c r="B25" s="21">
        <v>2</v>
      </c>
      <c r="C25" s="26" t="s">
        <v>76</v>
      </c>
      <c r="D25" s="32" t="s">
        <v>59</v>
      </c>
      <c r="E25" s="31" t="s">
        <v>17</v>
      </c>
      <c r="F25" s="32">
        <f>VLOOKUP(C25,'B08'!$B$7:$E$69,4,0)</f>
        <v>1044</v>
      </c>
      <c r="G25" s="21">
        <v>0.57899999999999996</v>
      </c>
      <c r="H25" s="17">
        <f t="shared" si="1"/>
        <v>0.60447600000000001</v>
      </c>
      <c r="I25" s="177"/>
      <c r="J25" s="33"/>
      <c r="K25" s="33"/>
      <c r="L25" s="2" t="s">
        <v>694</v>
      </c>
      <c r="M25" s="162">
        <f t="shared" si="2"/>
        <v>0.60447600000000001</v>
      </c>
    </row>
    <row r="26" spans="2:13" x14ac:dyDescent="0.25">
      <c r="B26" s="21">
        <v>3</v>
      </c>
      <c r="C26" s="26" t="s">
        <v>21</v>
      </c>
      <c r="D26" s="32" t="s">
        <v>125</v>
      </c>
      <c r="E26" s="31" t="s">
        <v>17</v>
      </c>
      <c r="F26" s="32">
        <f>VLOOKUP(C26,'B08'!$B$7:$E$69,4,0)</f>
        <v>36603</v>
      </c>
      <c r="G26" s="21">
        <v>0.73099999999999998</v>
      </c>
      <c r="H26" s="17">
        <f t="shared" si="1"/>
        <v>26.756792999999998</v>
      </c>
      <c r="I26" s="177"/>
      <c r="J26" s="33"/>
      <c r="K26" s="33"/>
      <c r="L26" s="2" t="s">
        <v>694</v>
      </c>
      <c r="M26" s="162">
        <f t="shared" si="2"/>
        <v>26.756792999999998</v>
      </c>
    </row>
    <row r="27" spans="2:13" x14ac:dyDescent="0.25">
      <c r="B27" s="21">
        <v>4</v>
      </c>
      <c r="C27" s="26" t="s">
        <v>77</v>
      </c>
      <c r="D27" s="32" t="s">
        <v>124</v>
      </c>
      <c r="E27" s="31" t="s">
        <v>17</v>
      </c>
      <c r="F27" s="32">
        <f>VLOOKUP(C27,'B08'!$B$7:$E$69,4,0)</f>
        <v>3489</v>
      </c>
      <c r="G27" s="21">
        <v>0.84499999999999997</v>
      </c>
      <c r="H27" s="17">
        <f t="shared" si="1"/>
        <v>2.9482049999999997</v>
      </c>
      <c r="I27" s="178"/>
      <c r="J27" s="33"/>
      <c r="K27" s="33"/>
      <c r="L27" s="2" t="s">
        <v>694</v>
      </c>
      <c r="M27" s="162">
        <f t="shared" si="2"/>
        <v>2.9482049999999997</v>
      </c>
    </row>
    <row r="28" spans="2:13" ht="33" x14ac:dyDescent="0.25">
      <c r="B28" s="21">
        <v>5</v>
      </c>
      <c r="C28" s="26" t="s">
        <v>78</v>
      </c>
      <c r="D28" s="32" t="s">
        <v>162</v>
      </c>
      <c r="E28" s="30" t="s">
        <v>11</v>
      </c>
      <c r="F28" s="32">
        <f>VLOOKUP(C28,'B08'!$B$7:$E$69,4,0)</f>
        <v>24</v>
      </c>
      <c r="G28" s="21">
        <v>0.1</v>
      </c>
      <c r="H28" s="17">
        <f t="shared" si="1"/>
        <v>2.4000000000000002E-3</v>
      </c>
      <c r="I28" s="21"/>
      <c r="J28" s="33"/>
      <c r="K28" s="33"/>
      <c r="L28" s="2" t="s">
        <v>696</v>
      </c>
      <c r="M28" s="162">
        <f t="shared" si="2"/>
        <v>2.4000000000000002E-3</v>
      </c>
    </row>
    <row r="29" spans="2:13" ht="33" x14ac:dyDescent="0.25">
      <c r="B29" s="21">
        <v>6</v>
      </c>
      <c r="C29" s="26" t="s">
        <v>79</v>
      </c>
      <c r="D29" s="32" t="s">
        <v>163</v>
      </c>
      <c r="E29" s="30" t="s">
        <v>11</v>
      </c>
      <c r="F29" s="32">
        <f>VLOOKUP(C29,'B08'!$B$7:$E$69,4,0)</f>
        <v>6</v>
      </c>
      <c r="G29" s="21">
        <v>0.1</v>
      </c>
      <c r="H29" s="17">
        <f t="shared" si="1"/>
        <v>6.0000000000000006E-4</v>
      </c>
      <c r="I29" s="21"/>
      <c r="J29" s="33"/>
      <c r="K29" s="33"/>
      <c r="L29" s="2" t="s">
        <v>696</v>
      </c>
      <c r="M29" s="162">
        <f t="shared" si="2"/>
        <v>6.0000000000000006E-4</v>
      </c>
    </row>
    <row r="30" spans="2:13" ht="33" x14ac:dyDescent="0.25">
      <c r="B30" s="21">
        <v>7</v>
      </c>
      <c r="C30" s="26" t="s">
        <v>80</v>
      </c>
      <c r="D30" s="32" t="s">
        <v>164</v>
      </c>
      <c r="E30" s="30" t="s">
        <v>11</v>
      </c>
      <c r="F30" s="32">
        <f>VLOOKUP(C30,'B08'!$B$7:$E$69,4,0)</f>
        <v>66</v>
      </c>
      <c r="G30" s="21">
        <v>0.1</v>
      </c>
      <c r="H30" s="17">
        <f t="shared" si="1"/>
        <v>6.6000000000000008E-3</v>
      </c>
      <c r="I30" s="21"/>
      <c r="J30" s="33"/>
      <c r="K30" s="33"/>
      <c r="L30" s="2" t="s">
        <v>696</v>
      </c>
      <c r="M30" s="162">
        <f t="shared" si="2"/>
        <v>6.6000000000000008E-3</v>
      </c>
    </row>
    <row r="31" spans="2:13" x14ac:dyDescent="0.25">
      <c r="B31" s="21">
        <v>9</v>
      </c>
      <c r="C31" s="26" t="s">
        <v>29</v>
      </c>
      <c r="D31" s="32" t="s">
        <v>28</v>
      </c>
      <c r="E31" s="30" t="s">
        <v>11</v>
      </c>
      <c r="F31" s="32">
        <f>VLOOKUP(C31,'B08'!$B$7:$E$69,4,0)</f>
        <v>75</v>
      </c>
      <c r="G31" s="21">
        <v>0.1</v>
      </c>
      <c r="H31" s="17">
        <f t="shared" si="1"/>
        <v>7.4999999999999997E-3</v>
      </c>
      <c r="I31" s="21"/>
      <c r="J31" s="33"/>
      <c r="K31" s="33"/>
      <c r="L31" s="2" t="s">
        <v>696</v>
      </c>
      <c r="M31" s="162">
        <f t="shared" si="2"/>
        <v>7.4999999999999997E-3</v>
      </c>
    </row>
    <row r="32" spans="2:13" x14ac:dyDescent="0.25">
      <c r="B32" s="21">
        <v>10</v>
      </c>
      <c r="C32" s="26" t="s">
        <v>26</v>
      </c>
      <c r="D32" s="32" t="s">
        <v>165</v>
      </c>
      <c r="E32" s="30" t="s">
        <v>11</v>
      </c>
      <c r="F32" s="32">
        <f>VLOOKUP(C32,'B08'!$B$7:$E$69,4,0)</f>
        <v>12</v>
      </c>
      <c r="G32" s="21">
        <v>0.1</v>
      </c>
      <c r="H32" s="17">
        <f t="shared" si="1"/>
        <v>1.2000000000000001E-3</v>
      </c>
      <c r="I32" s="21"/>
      <c r="J32" s="33"/>
      <c r="K32" s="33"/>
      <c r="L32" s="2" t="s">
        <v>696</v>
      </c>
      <c r="M32" s="162">
        <f t="shared" si="2"/>
        <v>1.2000000000000001E-3</v>
      </c>
    </row>
    <row r="33" spans="2:13" x14ac:dyDescent="0.25">
      <c r="B33" s="21">
        <v>11</v>
      </c>
      <c r="C33" s="26" t="s">
        <v>24</v>
      </c>
      <c r="D33" s="32" t="s">
        <v>166</v>
      </c>
      <c r="E33" s="30" t="s">
        <v>11</v>
      </c>
      <c r="F33" s="32">
        <f>VLOOKUP(C33,'B08'!$B$7:$E$69,4,0)</f>
        <v>24</v>
      </c>
      <c r="G33" s="21">
        <v>0.1</v>
      </c>
      <c r="H33" s="17">
        <f t="shared" si="1"/>
        <v>2.4000000000000002E-3</v>
      </c>
      <c r="I33" s="21"/>
      <c r="J33" s="33"/>
      <c r="K33" s="33"/>
      <c r="L33" s="2" t="s">
        <v>696</v>
      </c>
      <c r="M33" s="162">
        <f t="shared" si="2"/>
        <v>2.4000000000000002E-3</v>
      </c>
    </row>
    <row r="34" spans="2:13" x14ac:dyDescent="0.25">
      <c r="B34" s="21">
        <v>12</v>
      </c>
      <c r="C34" s="26" t="s">
        <v>23</v>
      </c>
      <c r="D34" s="32" t="s">
        <v>167</v>
      </c>
      <c r="E34" s="30" t="s">
        <v>11</v>
      </c>
      <c r="F34" s="32">
        <f>VLOOKUP(C34,'B08'!$B$7:$E$69,4,0)</f>
        <v>6</v>
      </c>
      <c r="G34" s="21">
        <v>0.1</v>
      </c>
      <c r="H34" s="17">
        <f t="shared" si="1"/>
        <v>6.0000000000000006E-4</v>
      </c>
      <c r="I34" s="21"/>
      <c r="J34" s="33"/>
      <c r="K34" s="33"/>
      <c r="L34" s="2" t="s">
        <v>696</v>
      </c>
      <c r="M34" s="162">
        <f t="shared" si="2"/>
        <v>6.0000000000000006E-4</v>
      </c>
    </row>
    <row r="35" spans="2:13" x14ac:dyDescent="0.25">
      <c r="B35" s="21">
        <v>13</v>
      </c>
      <c r="C35" s="26" t="s">
        <v>81</v>
      </c>
      <c r="D35" s="32" t="s">
        <v>41</v>
      </c>
      <c r="E35" s="30" t="s">
        <v>15</v>
      </c>
      <c r="F35" s="32">
        <f>VLOOKUP(C35,'B08'!$B$7:$E$69,4,0)</f>
        <v>16</v>
      </c>
      <c r="G35" s="21">
        <v>0.1</v>
      </c>
      <c r="H35" s="17">
        <f t="shared" si="1"/>
        <v>1.6000000000000001E-3</v>
      </c>
      <c r="I35" s="21"/>
      <c r="J35" s="33"/>
      <c r="K35" s="33"/>
      <c r="L35" s="2" t="s">
        <v>696</v>
      </c>
      <c r="M35" s="162">
        <f t="shared" si="2"/>
        <v>1.6000000000000001E-3</v>
      </c>
    </row>
    <row r="36" spans="2:13" x14ac:dyDescent="0.25">
      <c r="B36" s="21">
        <v>14</v>
      </c>
      <c r="C36" s="26" t="s">
        <v>62</v>
      </c>
      <c r="D36" s="32" t="s">
        <v>43</v>
      </c>
      <c r="E36" s="30" t="s">
        <v>4</v>
      </c>
      <c r="F36" s="32">
        <f>VLOOKUP(C36,'B08'!$B$7:$E$69,4,0)</f>
        <v>886</v>
      </c>
      <c r="G36" s="21">
        <v>3</v>
      </c>
      <c r="H36" s="17">
        <f t="shared" si="1"/>
        <v>2.6579999999999999</v>
      </c>
      <c r="I36" s="21"/>
      <c r="J36" s="33"/>
      <c r="K36" s="33"/>
      <c r="L36" s="2" t="s">
        <v>695</v>
      </c>
      <c r="M36" s="162">
        <f t="shared" si="2"/>
        <v>2.6579999999999999</v>
      </c>
    </row>
    <row r="37" spans="2:13" x14ac:dyDescent="0.25">
      <c r="B37" s="21">
        <v>15</v>
      </c>
      <c r="C37" s="26" t="s">
        <v>82</v>
      </c>
      <c r="D37" s="32" t="s">
        <v>31</v>
      </c>
      <c r="E37" s="30" t="s">
        <v>4</v>
      </c>
      <c r="F37" s="32">
        <f>VLOOKUP(C37,'B08'!$B$7:$E$69,4,0)</f>
        <v>285</v>
      </c>
      <c r="G37" s="21">
        <v>0.4</v>
      </c>
      <c r="H37" s="17">
        <f t="shared" si="1"/>
        <v>0.114</v>
      </c>
      <c r="I37" s="21"/>
      <c r="J37" s="33"/>
      <c r="K37" s="33"/>
      <c r="L37" s="2" t="s">
        <v>695</v>
      </c>
      <c r="M37" s="162">
        <f t="shared" si="2"/>
        <v>0.114</v>
      </c>
    </row>
    <row r="38" spans="2:13" x14ac:dyDescent="0.25">
      <c r="B38" s="21">
        <v>16</v>
      </c>
      <c r="C38" s="26" t="s">
        <v>83</v>
      </c>
      <c r="D38" s="32" t="s">
        <v>168</v>
      </c>
      <c r="E38" s="30" t="s">
        <v>4</v>
      </c>
      <c r="F38" s="32">
        <f>VLOOKUP(C38,'B08'!$B$7:$E$69,4,0)</f>
        <v>81</v>
      </c>
      <c r="G38" s="21">
        <v>0.1</v>
      </c>
      <c r="H38" s="17">
        <f t="shared" si="1"/>
        <v>8.0999999999999996E-3</v>
      </c>
      <c r="I38" s="21"/>
      <c r="J38" s="33"/>
      <c r="K38" s="33"/>
      <c r="L38" s="2" t="s">
        <v>696</v>
      </c>
      <c r="M38" s="162">
        <f t="shared" si="2"/>
        <v>8.0999999999999996E-3</v>
      </c>
    </row>
    <row r="39" spans="2:13" x14ac:dyDescent="0.25">
      <c r="B39" s="21">
        <v>17</v>
      </c>
      <c r="C39" s="26" t="s">
        <v>39</v>
      </c>
      <c r="D39" s="32" t="s">
        <v>27</v>
      </c>
      <c r="E39" s="30" t="s">
        <v>4</v>
      </c>
      <c r="F39" s="32">
        <f>VLOOKUP(C39,'B08'!$B$7:$E$69,4,0)</f>
        <v>24</v>
      </c>
      <c r="G39" s="21">
        <v>0.1</v>
      </c>
      <c r="H39" s="17">
        <f t="shared" si="1"/>
        <v>2.4000000000000002E-3</v>
      </c>
      <c r="I39" s="21"/>
      <c r="J39" s="33"/>
      <c r="K39" s="33"/>
      <c r="L39" s="2" t="s">
        <v>696</v>
      </c>
      <c r="M39" s="162">
        <f t="shared" si="2"/>
        <v>2.4000000000000002E-3</v>
      </c>
    </row>
    <row r="40" spans="2:13" x14ac:dyDescent="0.25">
      <c r="B40" s="21">
        <v>18</v>
      </c>
      <c r="C40" s="26" t="s">
        <v>84</v>
      </c>
      <c r="D40" s="32" t="s">
        <v>169</v>
      </c>
      <c r="E40" s="30" t="s">
        <v>4</v>
      </c>
      <c r="F40" s="32">
        <f>VLOOKUP(C40,'B08'!$B$7:$E$69,4,0)</f>
        <v>168</v>
      </c>
      <c r="G40" s="21">
        <v>0.1</v>
      </c>
      <c r="H40" s="17">
        <f t="shared" si="1"/>
        <v>1.6800000000000002E-2</v>
      </c>
      <c r="I40" s="21"/>
      <c r="J40" s="33"/>
      <c r="K40" s="33"/>
      <c r="L40" s="2" t="s">
        <v>696</v>
      </c>
      <c r="M40" s="162">
        <f t="shared" si="2"/>
        <v>1.6800000000000002E-2</v>
      </c>
    </row>
    <row r="41" spans="2:13" x14ac:dyDescent="0.25">
      <c r="B41" s="21">
        <v>19</v>
      </c>
      <c r="C41" s="26" t="s">
        <v>85</v>
      </c>
      <c r="D41" s="32" t="s">
        <v>170</v>
      </c>
      <c r="E41" s="30" t="s">
        <v>4</v>
      </c>
      <c r="F41" s="32">
        <f>VLOOKUP(C41,'B08'!$B$7:$E$69,4,0)</f>
        <v>12</v>
      </c>
      <c r="G41" s="21">
        <v>0.1</v>
      </c>
      <c r="H41" s="17">
        <f t="shared" si="1"/>
        <v>1.2000000000000001E-3</v>
      </c>
      <c r="I41" s="21"/>
      <c r="J41" s="33"/>
      <c r="K41" s="33"/>
      <c r="L41" s="2" t="s">
        <v>696</v>
      </c>
      <c r="M41" s="162">
        <f t="shared" si="2"/>
        <v>1.2000000000000001E-3</v>
      </c>
    </row>
    <row r="42" spans="2:13" x14ac:dyDescent="0.25">
      <c r="B42" s="21">
        <v>20</v>
      </c>
      <c r="C42" s="26" t="s">
        <v>42</v>
      </c>
      <c r="D42" s="32" t="s">
        <v>171</v>
      </c>
      <c r="E42" s="30" t="s">
        <v>4</v>
      </c>
      <c r="F42" s="32">
        <f>VLOOKUP(C42,'B08'!$B$7:$E$69,4,0)</f>
        <v>57</v>
      </c>
      <c r="G42" s="21">
        <v>0.1</v>
      </c>
      <c r="H42" s="17">
        <f t="shared" si="1"/>
        <v>5.7000000000000002E-3</v>
      </c>
      <c r="I42" s="21"/>
      <c r="J42" s="33"/>
      <c r="K42" s="33"/>
      <c r="L42" s="2" t="s">
        <v>696</v>
      </c>
      <c r="M42" s="162">
        <f t="shared" si="2"/>
        <v>5.7000000000000002E-3</v>
      </c>
    </row>
    <row r="43" spans="2:13" x14ac:dyDescent="0.25">
      <c r="B43" s="21">
        <v>21</v>
      </c>
      <c r="C43" s="26" t="s">
        <v>86</v>
      </c>
      <c r="D43" s="32" t="s">
        <v>61</v>
      </c>
      <c r="E43" s="30" t="s">
        <v>4</v>
      </c>
      <c r="F43" s="32">
        <f>VLOOKUP(C43,'B08'!$B$7:$E$69,4,0)</f>
        <v>99</v>
      </c>
      <c r="G43" s="21">
        <v>0.1</v>
      </c>
      <c r="H43" s="17">
        <f t="shared" si="1"/>
        <v>9.9000000000000008E-3</v>
      </c>
      <c r="I43" s="21"/>
      <c r="J43" s="33"/>
      <c r="K43" s="33"/>
      <c r="L43" s="2" t="s">
        <v>696</v>
      </c>
      <c r="M43" s="162">
        <f t="shared" si="2"/>
        <v>9.9000000000000008E-3</v>
      </c>
    </row>
    <row r="44" spans="2:13" x14ac:dyDescent="0.25">
      <c r="B44" s="21">
        <v>22</v>
      </c>
      <c r="C44" s="26" t="s">
        <v>40</v>
      </c>
      <c r="D44" s="32" t="s">
        <v>172</v>
      </c>
      <c r="E44" s="30" t="s">
        <v>4</v>
      </c>
      <c r="F44" s="32">
        <f>VLOOKUP(C44,'B08'!$B$7:$E$69,4,0)</f>
        <v>90</v>
      </c>
      <c r="G44" s="21">
        <v>0.3</v>
      </c>
      <c r="H44" s="17">
        <f t="shared" si="1"/>
        <v>2.7E-2</v>
      </c>
      <c r="I44" s="21"/>
      <c r="J44" s="33"/>
      <c r="K44" s="33"/>
      <c r="L44" s="2" t="s">
        <v>696</v>
      </c>
      <c r="M44" s="162">
        <f t="shared" si="2"/>
        <v>2.7E-2</v>
      </c>
    </row>
    <row r="45" spans="2:13" x14ac:dyDescent="0.25">
      <c r="B45" s="19" t="s">
        <v>87</v>
      </c>
      <c r="C45" s="25"/>
      <c r="D45" s="32"/>
      <c r="E45" s="25"/>
      <c r="F45" s="32">
        <f>VLOOKUP(C45,'B08'!$B$7:$E$69,4,0)</f>
        <v>0</v>
      </c>
      <c r="G45" s="25"/>
      <c r="H45" s="17">
        <f t="shared" si="1"/>
        <v>0</v>
      </c>
      <c r="I45" s="25"/>
      <c r="J45" s="5"/>
      <c r="K45" s="5"/>
      <c r="L45" s="2" t="s">
        <v>696</v>
      </c>
      <c r="M45" s="162">
        <f t="shared" si="2"/>
        <v>0</v>
      </c>
    </row>
    <row r="46" spans="2:13" x14ac:dyDescent="0.25">
      <c r="B46" s="22">
        <v>1</v>
      </c>
      <c r="C46" s="27">
        <v>0</v>
      </c>
      <c r="D46" s="32"/>
      <c r="E46" s="22"/>
      <c r="F46" s="32">
        <f>VLOOKUP(C46,'B08'!$B$7:$E$69,4,0)</f>
        <v>0</v>
      </c>
      <c r="G46" s="21"/>
      <c r="H46" s="17">
        <f t="shared" si="1"/>
        <v>0</v>
      </c>
      <c r="I46" s="21"/>
      <c r="J46" s="33"/>
      <c r="K46" s="33"/>
      <c r="L46" s="2" t="s">
        <v>696</v>
      </c>
      <c r="M46" s="162">
        <f t="shared" si="2"/>
        <v>0</v>
      </c>
    </row>
    <row r="47" spans="2:13" x14ac:dyDescent="0.25">
      <c r="B47" s="23" t="s">
        <v>88</v>
      </c>
      <c r="C47" s="25"/>
      <c r="D47" s="32"/>
      <c r="E47" s="25"/>
      <c r="F47" s="32">
        <f>VLOOKUP(C47,'B08'!$B$7:$E$69,4,0)</f>
        <v>0</v>
      </c>
      <c r="G47" s="25"/>
      <c r="H47" s="17">
        <f t="shared" si="1"/>
        <v>0</v>
      </c>
      <c r="I47" s="25"/>
      <c r="J47" s="5"/>
      <c r="K47" s="5"/>
      <c r="L47" s="2" t="s">
        <v>696</v>
      </c>
      <c r="M47" s="162">
        <f t="shared" si="2"/>
        <v>0</v>
      </c>
    </row>
    <row r="48" spans="2:13" x14ac:dyDescent="0.25">
      <c r="B48" s="20" t="s">
        <v>8</v>
      </c>
      <c r="C48" s="37" t="s">
        <v>64</v>
      </c>
      <c r="D48" s="32"/>
      <c r="E48" s="38"/>
      <c r="F48" s="32"/>
      <c r="G48" s="38"/>
      <c r="H48" s="17"/>
      <c r="I48" s="39"/>
      <c r="J48" s="179" t="s">
        <v>10</v>
      </c>
      <c r="K48" s="179"/>
      <c r="L48" s="2" t="s">
        <v>696</v>
      </c>
      <c r="M48" s="162">
        <f t="shared" si="2"/>
        <v>0</v>
      </c>
    </row>
    <row r="49" spans="2:13" x14ac:dyDescent="0.25">
      <c r="B49" s="21">
        <v>1</v>
      </c>
      <c r="C49" s="28" t="s">
        <v>89</v>
      </c>
      <c r="D49" s="32" t="s">
        <v>137</v>
      </c>
      <c r="E49" s="21" t="s">
        <v>4</v>
      </c>
      <c r="F49" s="32">
        <f>VLOOKUP(C49,'B08'!$B$7:$E$69,4,0)</f>
        <v>302</v>
      </c>
      <c r="G49" s="21">
        <v>4</v>
      </c>
      <c r="H49" s="17">
        <f t="shared" si="1"/>
        <v>1.208</v>
      </c>
      <c r="I49" s="21"/>
      <c r="J49" s="170"/>
      <c r="K49" s="170"/>
      <c r="L49" s="2" t="s">
        <v>693</v>
      </c>
      <c r="M49" s="162">
        <f t="shared" si="2"/>
        <v>1.208</v>
      </c>
    </row>
    <row r="50" spans="2:13" x14ac:dyDescent="0.25">
      <c r="B50" s="21">
        <v>2</v>
      </c>
      <c r="C50" s="28" t="s">
        <v>90</v>
      </c>
      <c r="D50" s="32" t="s">
        <v>138</v>
      </c>
      <c r="E50" s="21" t="s">
        <v>4</v>
      </c>
      <c r="F50" s="32">
        <f>VLOOKUP(C50,'B08'!$B$7:$E$69,4,0)</f>
        <v>10</v>
      </c>
      <c r="G50" s="21">
        <v>5.5</v>
      </c>
      <c r="H50" s="17">
        <f t="shared" si="1"/>
        <v>5.5E-2</v>
      </c>
      <c r="I50" s="21"/>
      <c r="J50" s="170"/>
      <c r="K50" s="170"/>
      <c r="L50" s="2" t="s">
        <v>693</v>
      </c>
      <c r="M50" s="162">
        <f t="shared" si="2"/>
        <v>5.5E-2</v>
      </c>
    </row>
    <row r="51" spans="2:13" x14ac:dyDescent="0.25">
      <c r="B51" s="21">
        <v>3</v>
      </c>
      <c r="C51" s="28" t="s">
        <v>91</v>
      </c>
      <c r="D51" s="32" t="s">
        <v>139</v>
      </c>
      <c r="E51" s="21" t="s">
        <v>4</v>
      </c>
      <c r="F51" s="32">
        <f>VLOOKUP(C51,'B08'!$B$7:$E$69,4,0)</f>
        <v>1</v>
      </c>
      <c r="G51" s="21">
        <v>11</v>
      </c>
      <c r="H51" s="17">
        <f t="shared" si="1"/>
        <v>1.0999999999999999E-2</v>
      </c>
      <c r="I51" s="21"/>
      <c r="J51" s="7"/>
      <c r="K51" s="7"/>
      <c r="L51" s="2" t="s">
        <v>693</v>
      </c>
      <c r="M51" s="162">
        <f t="shared" si="2"/>
        <v>1.0999999999999999E-2</v>
      </c>
    </row>
    <row r="52" spans="2:13" x14ac:dyDescent="0.25">
      <c r="B52" s="21">
        <v>4</v>
      </c>
      <c r="C52" s="28" t="s">
        <v>92</v>
      </c>
      <c r="D52" s="32" t="s">
        <v>115</v>
      </c>
      <c r="E52" s="21" t="s">
        <v>4</v>
      </c>
      <c r="F52" s="32">
        <f>VLOOKUP(C52,'B08'!$B$7:$E$69,4,0)</f>
        <v>1252</v>
      </c>
      <c r="G52" s="21">
        <v>0.2</v>
      </c>
      <c r="H52" s="17">
        <f t="shared" si="1"/>
        <v>0.25040000000000001</v>
      </c>
      <c r="I52" s="21"/>
      <c r="J52" s="170"/>
      <c r="K52" s="170"/>
      <c r="L52" s="2" t="s">
        <v>695</v>
      </c>
      <c r="M52" s="162">
        <f t="shared" si="2"/>
        <v>0.25040000000000001</v>
      </c>
    </row>
    <row r="53" spans="2:13" x14ac:dyDescent="0.25">
      <c r="B53" s="21">
        <v>5</v>
      </c>
      <c r="C53" s="28" t="s">
        <v>93</v>
      </c>
      <c r="D53" s="32" t="s">
        <v>140</v>
      </c>
      <c r="E53" s="21" t="s">
        <v>17</v>
      </c>
      <c r="F53" s="32">
        <f>VLOOKUP(C53,'B08'!$B$7:$E$69,4,0)</f>
        <v>39777.719999999994</v>
      </c>
      <c r="G53" s="21">
        <v>0.28599999999999998</v>
      </c>
      <c r="H53" s="17">
        <f t="shared" si="1"/>
        <v>11.376427919999996</v>
      </c>
      <c r="I53" s="21"/>
      <c r="J53" s="7"/>
      <c r="K53" s="7"/>
      <c r="L53" s="2" t="s">
        <v>696</v>
      </c>
      <c r="M53" s="162">
        <f t="shared" si="2"/>
        <v>11.376427919999996</v>
      </c>
    </row>
    <row r="54" spans="2:13" x14ac:dyDescent="0.25">
      <c r="B54" s="21">
        <v>6</v>
      </c>
      <c r="C54" s="28" t="s">
        <v>94</v>
      </c>
      <c r="D54" s="32" t="s">
        <v>141</v>
      </c>
      <c r="E54" s="21" t="s">
        <v>17</v>
      </c>
      <c r="F54" s="32">
        <f>VLOOKUP(C54,'B08'!$B$7:$E$69,4,0)</f>
        <v>13259.240000000002</v>
      </c>
      <c r="G54" s="21">
        <v>0.219</v>
      </c>
      <c r="H54" s="17">
        <f t="shared" si="1"/>
        <v>2.9037735600000008</v>
      </c>
      <c r="I54" s="21"/>
      <c r="J54" s="7"/>
      <c r="K54" s="7"/>
      <c r="L54" s="2" t="s">
        <v>696</v>
      </c>
      <c r="M54" s="162">
        <f t="shared" si="2"/>
        <v>2.9037735600000008</v>
      </c>
    </row>
    <row r="55" spans="2:13" x14ac:dyDescent="0.25">
      <c r="B55" s="21">
        <v>7</v>
      </c>
      <c r="C55" s="28" t="s">
        <v>95</v>
      </c>
      <c r="D55" s="32" t="s">
        <v>117</v>
      </c>
      <c r="E55" s="21" t="s">
        <v>11</v>
      </c>
      <c r="F55" s="32">
        <f>VLOOKUP(C55,'B08'!$B$7:$E$69,4,0)</f>
        <v>400</v>
      </c>
      <c r="G55" s="21">
        <v>0.249</v>
      </c>
      <c r="H55" s="17">
        <f t="shared" si="1"/>
        <v>9.9599999999999994E-2</v>
      </c>
      <c r="I55" s="21"/>
      <c r="J55" s="170"/>
      <c r="K55" s="170"/>
      <c r="L55" s="2" t="s">
        <v>696</v>
      </c>
      <c r="M55" s="162">
        <f t="shared" si="2"/>
        <v>9.9599999999999994E-2</v>
      </c>
    </row>
    <row r="56" spans="2:13" x14ac:dyDescent="0.25">
      <c r="B56" s="21">
        <v>8</v>
      </c>
      <c r="C56" s="28" t="s">
        <v>96</v>
      </c>
      <c r="D56" s="32" t="s">
        <v>116</v>
      </c>
      <c r="E56" s="21" t="s">
        <v>11</v>
      </c>
      <c r="F56" s="32">
        <f>VLOOKUP(C56,'B08'!$B$7:$E$69,4,0)</f>
        <v>112</v>
      </c>
      <c r="G56" s="21">
        <v>0.249</v>
      </c>
      <c r="H56" s="17">
        <f t="shared" si="1"/>
        <v>2.7888E-2</v>
      </c>
      <c r="I56" s="21"/>
      <c r="J56" s="170"/>
      <c r="K56" s="170"/>
      <c r="L56" s="2" t="s">
        <v>696</v>
      </c>
      <c r="M56" s="162">
        <f t="shared" si="2"/>
        <v>2.7888E-2</v>
      </c>
    </row>
    <row r="57" spans="2:13" x14ac:dyDescent="0.25">
      <c r="B57" s="21">
        <v>9</v>
      </c>
      <c r="C57" s="28" t="s">
        <v>97</v>
      </c>
      <c r="D57" s="32" t="s">
        <v>122</v>
      </c>
      <c r="E57" s="21" t="s">
        <v>11</v>
      </c>
      <c r="F57" s="32">
        <f>VLOOKUP(C57,'B08'!$B$7:$E$69,4,0)</f>
        <v>966</v>
      </c>
      <c r="G57" s="21">
        <v>0.1</v>
      </c>
      <c r="H57" s="17">
        <f t="shared" si="1"/>
        <v>9.6600000000000005E-2</v>
      </c>
      <c r="I57" s="21"/>
      <c r="J57" s="7"/>
      <c r="K57" s="7"/>
      <c r="L57" s="2" t="s">
        <v>696</v>
      </c>
      <c r="M57" s="162">
        <f t="shared" si="2"/>
        <v>9.6600000000000005E-2</v>
      </c>
    </row>
    <row r="58" spans="2:13" x14ac:dyDescent="0.25">
      <c r="B58" s="21">
        <v>10</v>
      </c>
      <c r="C58" s="28" t="s">
        <v>98</v>
      </c>
      <c r="D58" s="32" t="s">
        <v>123</v>
      </c>
      <c r="E58" s="21" t="s">
        <v>11</v>
      </c>
      <c r="F58" s="32">
        <f>VLOOKUP(C58,'B08'!$B$7:$E$69,4,0)</f>
        <v>16</v>
      </c>
      <c r="G58" s="21">
        <v>0.1</v>
      </c>
      <c r="H58" s="17">
        <f t="shared" si="1"/>
        <v>1.6000000000000001E-3</v>
      </c>
      <c r="I58" s="21"/>
      <c r="J58" s="24"/>
      <c r="K58" s="24"/>
      <c r="L58" s="2" t="s">
        <v>696</v>
      </c>
      <c r="M58" s="162">
        <f t="shared" si="2"/>
        <v>1.6000000000000001E-3</v>
      </c>
    </row>
    <row r="59" spans="2:13" x14ac:dyDescent="0.25">
      <c r="B59" s="21">
        <v>11</v>
      </c>
      <c r="C59" s="28" t="s">
        <v>131</v>
      </c>
      <c r="D59" s="32" t="s">
        <v>133</v>
      </c>
      <c r="E59" s="21" t="s">
        <v>17</v>
      </c>
      <c r="F59" s="32">
        <f>VLOOKUP(C59,'B08'!$B$7:$E$69,4,0)</f>
        <v>34.5</v>
      </c>
      <c r="G59" s="21">
        <v>1.3109999999999999</v>
      </c>
      <c r="H59" s="17">
        <f t="shared" ref="H59:H60" si="3">F59*G59/1000</f>
        <v>4.5229499999999999E-2</v>
      </c>
      <c r="I59" s="21"/>
      <c r="J59" s="24"/>
      <c r="K59" s="24"/>
      <c r="L59" s="2" t="s">
        <v>694</v>
      </c>
      <c r="M59" s="162">
        <f t="shared" si="2"/>
        <v>4.5229499999999999E-2</v>
      </c>
    </row>
    <row r="60" spans="2:13" x14ac:dyDescent="0.25">
      <c r="B60" s="21">
        <v>12</v>
      </c>
      <c r="C60" s="28" t="s">
        <v>132</v>
      </c>
      <c r="D60" s="32" t="s">
        <v>134</v>
      </c>
      <c r="E60" s="21" t="s">
        <v>17</v>
      </c>
      <c r="F60" s="32">
        <f>VLOOKUP(C60,'B08'!$B$7:$E$69,4,0)</f>
        <v>60</v>
      </c>
      <c r="G60" s="21">
        <v>1.887</v>
      </c>
      <c r="H60" s="17">
        <f t="shared" si="3"/>
        <v>0.11322</v>
      </c>
      <c r="I60" s="21"/>
      <c r="J60" s="24"/>
      <c r="K60" s="24"/>
      <c r="L60" s="2" t="s">
        <v>694</v>
      </c>
      <c r="M60" s="162">
        <f t="shared" si="2"/>
        <v>0.11322</v>
      </c>
    </row>
    <row r="61" spans="2:13" ht="16.5" customHeight="1" x14ac:dyDescent="0.25">
      <c r="B61" s="20" t="s">
        <v>7</v>
      </c>
      <c r="C61" s="40" t="s">
        <v>75</v>
      </c>
      <c r="D61" s="32"/>
      <c r="E61" s="40"/>
      <c r="F61" s="32"/>
      <c r="G61" s="40"/>
      <c r="H61" s="17"/>
      <c r="I61" s="40"/>
      <c r="J61" s="24"/>
      <c r="K61" s="24"/>
      <c r="L61" s="2" t="s">
        <v>696</v>
      </c>
      <c r="M61" s="162">
        <f t="shared" si="2"/>
        <v>0</v>
      </c>
    </row>
    <row r="62" spans="2:13" x14ac:dyDescent="0.25">
      <c r="B62" s="21">
        <v>1</v>
      </c>
      <c r="C62" s="28" t="s">
        <v>99</v>
      </c>
      <c r="D62" s="32" t="s">
        <v>142</v>
      </c>
      <c r="E62" s="21" t="s">
        <v>17</v>
      </c>
      <c r="F62" s="32">
        <f>VLOOKUP(C62,'B08'!$B$7:$E$69,4,0)</f>
        <v>13038</v>
      </c>
      <c r="G62" s="21">
        <v>0.19600000000000001</v>
      </c>
      <c r="H62" s="17">
        <f t="shared" si="1"/>
        <v>2.5554480000000002</v>
      </c>
      <c r="I62" s="21"/>
      <c r="J62" s="24"/>
      <c r="K62" s="24"/>
      <c r="L62" s="2" t="s">
        <v>694</v>
      </c>
      <c r="M62" s="162">
        <f t="shared" si="2"/>
        <v>2.5554480000000002</v>
      </c>
    </row>
    <row r="63" spans="2:13" x14ac:dyDescent="0.25">
      <c r="B63" s="21">
        <v>2</v>
      </c>
      <c r="C63" s="28" t="s">
        <v>100</v>
      </c>
      <c r="D63" s="32" t="s">
        <v>143</v>
      </c>
      <c r="E63" s="21" t="s">
        <v>17</v>
      </c>
      <c r="F63" s="32">
        <f>VLOOKUP(C63,'B08'!$B$7:$E$69,4,0)</f>
        <v>1044</v>
      </c>
      <c r="G63" s="21">
        <v>0.27500000000000002</v>
      </c>
      <c r="H63" s="17">
        <f t="shared" si="1"/>
        <v>0.28710000000000002</v>
      </c>
      <c r="I63" s="21"/>
      <c r="J63" s="24"/>
      <c r="K63" s="24"/>
      <c r="L63" s="2" t="s">
        <v>694</v>
      </c>
      <c r="M63" s="162">
        <f t="shared" si="2"/>
        <v>0.28710000000000002</v>
      </c>
    </row>
    <row r="64" spans="2:13" x14ac:dyDescent="0.25">
      <c r="B64" s="21">
        <v>3</v>
      </c>
      <c r="C64" s="28" t="s">
        <v>101</v>
      </c>
      <c r="D64" s="32" t="s">
        <v>144</v>
      </c>
      <c r="E64" s="21" t="s">
        <v>17</v>
      </c>
      <c r="F64" s="32">
        <f>VLOOKUP(C64,'B08'!$B$7:$E$69,4,0)</f>
        <v>36603</v>
      </c>
      <c r="G64" s="21">
        <v>0.38600000000000001</v>
      </c>
      <c r="H64" s="17">
        <f t="shared" si="1"/>
        <v>14.128757999999999</v>
      </c>
      <c r="I64" s="21"/>
      <c r="J64" s="24"/>
      <c r="K64" s="24"/>
      <c r="L64" s="2" t="s">
        <v>694</v>
      </c>
      <c r="M64" s="162">
        <f t="shared" si="2"/>
        <v>14.128757999999999</v>
      </c>
    </row>
    <row r="65" spans="2:13" x14ac:dyDescent="0.25">
      <c r="B65" s="21">
        <v>4</v>
      </c>
      <c r="C65" s="28" t="s">
        <v>102</v>
      </c>
      <c r="D65" s="32" t="s">
        <v>145</v>
      </c>
      <c r="E65" s="21" t="s">
        <v>17</v>
      </c>
      <c r="F65" s="32">
        <f>VLOOKUP(C65,'B08'!$B$7:$E$69,4,0)</f>
        <v>3489</v>
      </c>
      <c r="G65" s="21">
        <v>0.84499999999999997</v>
      </c>
      <c r="H65" s="17">
        <f t="shared" si="1"/>
        <v>2.9482049999999997</v>
      </c>
      <c r="I65" s="21"/>
      <c r="J65" s="24"/>
      <c r="K65" s="24"/>
      <c r="L65" s="2" t="s">
        <v>694</v>
      </c>
      <c r="M65" s="162">
        <f t="shared" si="2"/>
        <v>2.9482049999999997</v>
      </c>
    </row>
    <row r="66" spans="2:13" x14ac:dyDescent="0.25">
      <c r="B66" s="21">
        <v>5</v>
      </c>
      <c r="C66" s="28" t="s">
        <v>103</v>
      </c>
      <c r="D66" s="32" t="s">
        <v>146</v>
      </c>
      <c r="E66" s="21" t="s">
        <v>4</v>
      </c>
      <c r="F66" s="32">
        <f>VLOOKUP(C66,'B08'!$B$7:$E$69,4,0)</f>
        <v>18</v>
      </c>
      <c r="G66" s="21">
        <v>5</v>
      </c>
      <c r="H66" s="17">
        <f t="shared" si="1"/>
        <v>0.09</v>
      </c>
      <c r="I66" s="21"/>
      <c r="J66" s="24"/>
      <c r="K66" s="24"/>
      <c r="L66" s="2" t="s">
        <v>696</v>
      </c>
      <c r="M66" s="162">
        <f t="shared" si="2"/>
        <v>0.09</v>
      </c>
    </row>
    <row r="67" spans="2:13" x14ac:dyDescent="0.25">
      <c r="B67" s="21">
        <v>6</v>
      </c>
      <c r="C67" s="28" t="s">
        <v>104</v>
      </c>
      <c r="D67" s="32" t="s">
        <v>147</v>
      </c>
      <c r="E67" s="21" t="s">
        <v>4</v>
      </c>
      <c r="F67" s="32">
        <f>VLOOKUP(C67,'B08'!$B$7:$E$69,4,0)</f>
        <v>267</v>
      </c>
      <c r="G67" s="21">
        <v>0.4</v>
      </c>
      <c r="H67" s="17">
        <f t="shared" si="1"/>
        <v>0.10680000000000001</v>
      </c>
      <c r="I67" s="21"/>
      <c r="J67" s="24"/>
      <c r="K67" s="24"/>
      <c r="L67" s="2" t="s">
        <v>696</v>
      </c>
      <c r="M67" s="162">
        <f t="shared" si="2"/>
        <v>0.10680000000000001</v>
      </c>
    </row>
    <row r="68" spans="2:13" x14ac:dyDescent="0.25">
      <c r="B68" s="21">
        <v>7</v>
      </c>
      <c r="C68" s="28" t="s">
        <v>105</v>
      </c>
      <c r="D68" s="32" t="s">
        <v>148</v>
      </c>
      <c r="E68" s="21" t="s">
        <v>4</v>
      </c>
      <c r="F68" s="32">
        <f>VLOOKUP(C68,'B08'!$B$7:$E$69,4,0)</f>
        <v>886</v>
      </c>
      <c r="G68" s="21">
        <v>3</v>
      </c>
      <c r="H68" s="17">
        <f t="shared" si="1"/>
        <v>2.6579999999999999</v>
      </c>
      <c r="I68" s="21"/>
      <c r="J68" s="24"/>
      <c r="K68" s="24"/>
      <c r="L68" s="2" t="s">
        <v>696</v>
      </c>
      <c r="M68" s="162">
        <f t="shared" si="2"/>
        <v>2.6579999999999999</v>
      </c>
    </row>
    <row r="69" spans="2:13" x14ac:dyDescent="0.25">
      <c r="B69" s="21">
        <v>8</v>
      </c>
      <c r="C69" s="28" t="s">
        <v>106</v>
      </c>
      <c r="D69" s="32" t="s">
        <v>149</v>
      </c>
      <c r="E69" s="21" t="s">
        <v>11</v>
      </c>
      <c r="F69" s="32">
        <f>VLOOKUP(C69,'B08'!$B$7:$E$69,4,0)</f>
        <v>93</v>
      </c>
      <c r="G69" s="21">
        <v>0.3</v>
      </c>
      <c r="H69" s="17">
        <f t="shared" si="1"/>
        <v>2.7899999999999998E-2</v>
      </c>
      <c r="I69" s="21"/>
      <c r="J69" s="24"/>
      <c r="K69" s="24"/>
      <c r="L69" s="2" t="s">
        <v>696</v>
      </c>
      <c r="M69" s="162">
        <f t="shared" si="2"/>
        <v>2.7899999999999998E-2</v>
      </c>
    </row>
    <row r="70" spans="2:13" x14ac:dyDescent="0.25">
      <c r="B70" s="21">
        <v>9</v>
      </c>
      <c r="C70" s="28" t="s">
        <v>107</v>
      </c>
      <c r="D70" s="32" t="s">
        <v>149</v>
      </c>
      <c r="E70" s="21" t="s">
        <v>11</v>
      </c>
      <c r="F70" s="32">
        <f>VLOOKUP(C70,'B08'!$B$7:$E$69,4,0)</f>
        <v>732</v>
      </c>
      <c r="G70" s="21">
        <v>0.3</v>
      </c>
      <c r="H70" s="17">
        <f t="shared" si="1"/>
        <v>0.21959999999999999</v>
      </c>
      <c r="I70" s="21"/>
      <c r="J70" s="24"/>
      <c r="K70" s="24"/>
      <c r="L70" s="2" t="s">
        <v>696</v>
      </c>
      <c r="M70" s="162">
        <f t="shared" si="2"/>
        <v>0.21959999999999999</v>
      </c>
    </row>
    <row r="71" spans="2:13" x14ac:dyDescent="0.25">
      <c r="B71" s="20"/>
      <c r="C71" s="44" t="s">
        <v>3</v>
      </c>
      <c r="D71" s="45"/>
      <c r="E71" s="20"/>
      <c r="F71" s="45"/>
      <c r="G71" s="20"/>
      <c r="H71" s="18">
        <f>SUM(H6:H70)</f>
        <v>91.486129900000009</v>
      </c>
      <c r="I71" s="20"/>
      <c r="J71" s="24"/>
      <c r="K71" s="24"/>
      <c r="L71" s="24"/>
      <c r="M71" s="163">
        <f t="shared" si="2"/>
        <v>91.486129900000009</v>
      </c>
    </row>
    <row r="72" spans="2:13" ht="18.75" x14ac:dyDescent="0.25">
      <c r="B72" s="24"/>
      <c r="C72" s="29"/>
      <c r="D72" s="29"/>
      <c r="E72" s="171" t="s">
        <v>128</v>
      </c>
      <c r="F72" s="171"/>
      <c r="G72" s="171"/>
      <c r="H72" s="171"/>
      <c r="I72" s="171"/>
      <c r="J72" s="24"/>
      <c r="K72" s="24"/>
      <c r="L72" s="24"/>
      <c r="M72" s="24"/>
    </row>
    <row r="73" spans="2:13" ht="18.75" x14ac:dyDescent="0.3">
      <c r="B73" s="168" t="s">
        <v>108</v>
      </c>
      <c r="C73" s="168"/>
      <c r="D73" s="168"/>
      <c r="E73" s="168"/>
      <c r="F73" s="168" t="s">
        <v>109</v>
      </c>
      <c r="G73" s="168"/>
      <c r="H73" s="168"/>
      <c r="I73" s="168"/>
      <c r="J73" s="168"/>
      <c r="K73" s="168"/>
      <c r="L73" s="23" t="s">
        <v>693</v>
      </c>
      <c r="M73" s="164">
        <f>SUMIF($L$6:$L$70,$L73,$M$6:$M$70)</f>
        <v>1.2739999999999998</v>
      </c>
    </row>
    <row r="74" spans="2:13" ht="36.75" customHeight="1" x14ac:dyDescent="0.3">
      <c r="B74" s="13" t="s">
        <v>110</v>
      </c>
      <c r="C74" s="14"/>
      <c r="D74" s="14"/>
      <c r="E74" s="14"/>
      <c r="F74" s="14"/>
      <c r="G74" s="14"/>
      <c r="H74" s="14"/>
      <c r="I74" s="14"/>
      <c r="J74" s="14"/>
      <c r="K74" s="14"/>
      <c r="L74" s="23" t="s">
        <v>694</v>
      </c>
      <c r="M74" s="164">
        <f t="shared" ref="M74:M76" si="4">SUMIF($L$6:$L$70,$L74,$M$6:$M$70)</f>
        <v>69.35464042000001</v>
      </c>
    </row>
    <row r="75" spans="2:13" ht="18.75" x14ac:dyDescent="0.3"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23" t="s">
        <v>695</v>
      </c>
      <c r="M75" s="164">
        <f t="shared" si="4"/>
        <v>3.0223999999999998</v>
      </c>
    </row>
    <row r="76" spans="2:13" ht="18.75" x14ac:dyDescent="0.3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23" t="s">
        <v>696</v>
      </c>
      <c r="M76" s="164">
        <f t="shared" si="4"/>
        <v>17.835089479999997</v>
      </c>
    </row>
    <row r="77" spans="2:13" ht="18.75" x14ac:dyDescent="0.3"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2:13" ht="18.75" x14ac:dyDescent="0.3">
      <c r="B78" s="169" t="s">
        <v>127</v>
      </c>
      <c r="C78" s="169"/>
      <c r="D78" s="169"/>
      <c r="E78" s="169"/>
      <c r="F78" s="168" t="s">
        <v>60</v>
      </c>
      <c r="G78" s="168"/>
      <c r="H78" s="168"/>
      <c r="I78" s="168"/>
      <c r="J78" s="168"/>
      <c r="K78" s="168"/>
      <c r="L78" s="1"/>
      <c r="M78" s="1"/>
    </row>
    <row r="83" spans="4:4" x14ac:dyDescent="0.25">
      <c r="D83" s="166" t="s">
        <v>150</v>
      </c>
    </row>
    <row r="84" spans="4:4" x14ac:dyDescent="0.25">
      <c r="D84" s="166"/>
    </row>
    <row r="85" spans="4:4" x14ac:dyDescent="0.25">
      <c r="D85" s="166" t="s">
        <v>156</v>
      </c>
    </row>
    <row r="86" spans="4:4" x14ac:dyDescent="0.25">
      <c r="D86" s="167" t="s">
        <v>697</v>
      </c>
    </row>
    <row r="87" spans="4:4" x14ac:dyDescent="0.25">
      <c r="D87" s="166" t="s">
        <v>157</v>
      </c>
    </row>
    <row r="88" spans="4:4" x14ac:dyDescent="0.25">
      <c r="D88" s="166" t="s">
        <v>158</v>
      </c>
    </row>
    <row r="89" spans="4:4" x14ac:dyDescent="0.25">
      <c r="D89" s="166"/>
    </row>
    <row r="90" spans="4:4" x14ac:dyDescent="0.25">
      <c r="D90" s="166" t="s">
        <v>159</v>
      </c>
    </row>
    <row r="91" spans="4:4" x14ac:dyDescent="0.25">
      <c r="D91" s="166" t="s">
        <v>151</v>
      </c>
    </row>
    <row r="92" spans="4:4" x14ac:dyDescent="0.25">
      <c r="D92" s="166" t="s">
        <v>152</v>
      </c>
    </row>
    <row r="93" spans="4:4" x14ac:dyDescent="0.25">
      <c r="D93" s="166" t="s">
        <v>153</v>
      </c>
    </row>
    <row r="94" spans="4:4" x14ac:dyDescent="0.25">
      <c r="D94" s="166" t="s">
        <v>154</v>
      </c>
    </row>
    <row r="95" spans="4:4" x14ac:dyDescent="0.25">
      <c r="D95" s="166" t="s">
        <v>155</v>
      </c>
    </row>
    <row r="96" spans="4:4" x14ac:dyDescent="0.25">
      <c r="D96" s="167" t="s">
        <v>55</v>
      </c>
    </row>
    <row r="97" spans="4:4" x14ac:dyDescent="0.25">
      <c r="D97" s="167" t="s">
        <v>160</v>
      </c>
    </row>
    <row r="98" spans="4:4" x14ac:dyDescent="0.25">
      <c r="D98" s="167" t="s">
        <v>161</v>
      </c>
    </row>
    <row r="99" spans="4:4" x14ac:dyDescent="0.25">
      <c r="D99" s="166"/>
    </row>
    <row r="100" spans="4:4" x14ac:dyDescent="0.25">
      <c r="D100" s="166"/>
    </row>
    <row r="101" spans="4:4" x14ac:dyDescent="0.25">
      <c r="D101" s="166" t="s">
        <v>126</v>
      </c>
    </row>
    <row r="102" spans="4:4" x14ac:dyDescent="0.25">
      <c r="D102" s="166" t="s">
        <v>59</v>
      </c>
    </row>
    <row r="103" spans="4:4" x14ac:dyDescent="0.25">
      <c r="D103" s="166" t="s">
        <v>125</v>
      </c>
    </row>
    <row r="104" spans="4:4" x14ac:dyDescent="0.25">
      <c r="D104" s="166" t="s">
        <v>124</v>
      </c>
    </row>
    <row r="105" spans="4:4" x14ac:dyDescent="0.25">
      <c r="D105" s="166"/>
    </row>
    <row r="106" spans="4:4" x14ac:dyDescent="0.25">
      <c r="D106" s="166" t="s">
        <v>162</v>
      </c>
    </row>
    <row r="107" spans="4:4" x14ac:dyDescent="0.25">
      <c r="D107" s="166" t="s">
        <v>163</v>
      </c>
    </row>
    <row r="108" spans="4:4" x14ac:dyDescent="0.25">
      <c r="D108" s="166" t="s">
        <v>164</v>
      </c>
    </row>
    <row r="109" spans="4:4" x14ac:dyDescent="0.25">
      <c r="D109" s="166" t="s">
        <v>28</v>
      </c>
    </row>
    <row r="110" spans="4:4" x14ac:dyDescent="0.25">
      <c r="D110" s="166"/>
    </row>
    <row r="111" spans="4:4" x14ac:dyDescent="0.25">
      <c r="D111" s="166"/>
    </row>
    <row r="112" spans="4:4" x14ac:dyDescent="0.25">
      <c r="D112" s="166"/>
    </row>
    <row r="113" spans="4:4" x14ac:dyDescent="0.25">
      <c r="D113" s="166" t="s">
        <v>43</v>
      </c>
    </row>
    <row r="114" spans="4:4" x14ac:dyDescent="0.25">
      <c r="D114" s="166" t="s">
        <v>31</v>
      </c>
    </row>
    <row r="115" spans="4:4" x14ac:dyDescent="0.25">
      <c r="D115" s="166" t="s">
        <v>171</v>
      </c>
    </row>
    <row r="116" spans="4:4" x14ac:dyDescent="0.25">
      <c r="D116" s="166" t="s">
        <v>61</v>
      </c>
    </row>
    <row r="117" spans="4:4" x14ac:dyDescent="0.25">
      <c r="D117" s="165" t="s">
        <v>172</v>
      </c>
    </row>
    <row r="118" spans="4:4" x14ac:dyDescent="0.25">
      <c r="D118" s="167" t="s">
        <v>165</v>
      </c>
    </row>
    <row r="119" spans="4:4" x14ac:dyDescent="0.25">
      <c r="D119" s="167" t="s">
        <v>166</v>
      </c>
    </row>
    <row r="120" spans="4:4" x14ac:dyDescent="0.25">
      <c r="D120" s="167" t="s">
        <v>167</v>
      </c>
    </row>
    <row r="121" spans="4:4" x14ac:dyDescent="0.25">
      <c r="D121" s="167" t="s">
        <v>41</v>
      </c>
    </row>
    <row r="122" spans="4:4" x14ac:dyDescent="0.25">
      <c r="D122" s="167" t="s">
        <v>168</v>
      </c>
    </row>
    <row r="123" spans="4:4" x14ac:dyDescent="0.25">
      <c r="D123" s="167" t="s">
        <v>27</v>
      </c>
    </row>
    <row r="124" spans="4:4" x14ac:dyDescent="0.25">
      <c r="D124" s="167" t="s">
        <v>169</v>
      </c>
    </row>
    <row r="125" spans="4:4" x14ac:dyDescent="0.25">
      <c r="D125" s="167" t="s">
        <v>170</v>
      </c>
    </row>
    <row r="126" spans="4:4" x14ac:dyDescent="0.25">
      <c r="D126" s="166"/>
    </row>
    <row r="127" spans="4:4" x14ac:dyDescent="0.25">
      <c r="D127" s="165"/>
    </row>
    <row r="128" spans="4:4" x14ac:dyDescent="0.25">
      <c r="D128" s="166"/>
    </row>
    <row r="129" spans="4:4" x14ac:dyDescent="0.25">
      <c r="D129" s="166"/>
    </row>
    <row r="130" spans="4:4" x14ac:dyDescent="0.25">
      <c r="D130" s="166" t="s">
        <v>137</v>
      </c>
    </row>
    <row r="131" spans="4:4" x14ac:dyDescent="0.25">
      <c r="D131" s="166" t="s">
        <v>138</v>
      </c>
    </row>
    <row r="132" spans="4:4" x14ac:dyDescent="0.25">
      <c r="D132" s="166" t="s">
        <v>139</v>
      </c>
    </row>
    <row r="133" spans="4:4" x14ac:dyDescent="0.25">
      <c r="D133" s="166" t="s">
        <v>115</v>
      </c>
    </row>
    <row r="134" spans="4:4" x14ac:dyDescent="0.25">
      <c r="D134" s="166"/>
    </row>
    <row r="135" spans="4:4" x14ac:dyDescent="0.25">
      <c r="D135" s="166" t="s">
        <v>140</v>
      </c>
    </row>
    <row r="136" spans="4:4" x14ac:dyDescent="0.25">
      <c r="D136" s="166" t="s">
        <v>141</v>
      </c>
    </row>
    <row r="137" spans="4:4" x14ac:dyDescent="0.25">
      <c r="D137" s="166"/>
    </row>
    <row r="138" spans="4:4" x14ac:dyDescent="0.25">
      <c r="D138" s="166"/>
    </row>
    <row r="139" spans="4:4" x14ac:dyDescent="0.25">
      <c r="D139" s="166" t="s">
        <v>116</v>
      </c>
    </row>
    <row r="140" spans="4:4" x14ac:dyDescent="0.25">
      <c r="D140" s="166" t="s">
        <v>118</v>
      </c>
    </row>
    <row r="141" spans="4:4" x14ac:dyDescent="0.25">
      <c r="D141" s="166" t="s">
        <v>119</v>
      </c>
    </row>
    <row r="142" spans="4:4" x14ac:dyDescent="0.25">
      <c r="D142" s="166" t="s">
        <v>135</v>
      </c>
    </row>
    <row r="143" spans="4:4" x14ac:dyDescent="0.25">
      <c r="D143" s="166" t="s">
        <v>134</v>
      </c>
    </row>
    <row r="144" spans="4:4" x14ac:dyDescent="0.25">
      <c r="D144" s="166"/>
    </row>
    <row r="145" spans="4:4" x14ac:dyDescent="0.25">
      <c r="D145" s="166"/>
    </row>
    <row r="146" spans="4:4" x14ac:dyDescent="0.25">
      <c r="D146" s="166" t="s">
        <v>142</v>
      </c>
    </row>
    <row r="147" spans="4:4" x14ac:dyDescent="0.25">
      <c r="D147" s="166" t="s">
        <v>143</v>
      </c>
    </row>
    <row r="148" spans="4:4" x14ac:dyDescent="0.25">
      <c r="D148" s="166" t="s">
        <v>144</v>
      </c>
    </row>
    <row r="149" spans="4:4" x14ac:dyDescent="0.25">
      <c r="D149" s="166" t="s">
        <v>145</v>
      </c>
    </row>
    <row r="150" spans="4:4" x14ac:dyDescent="0.25">
      <c r="D150" s="166"/>
    </row>
    <row r="151" spans="4:4" x14ac:dyDescent="0.25">
      <c r="D151" s="166" t="s">
        <v>146</v>
      </c>
    </row>
    <row r="152" spans="4:4" x14ac:dyDescent="0.25">
      <c r="D152" s="166" t="s">
        <v>147</v>
      </c>
    </row>
    <row r="153" spans="4:4" x14ac:dyDescent="0.25">
      <c r="D153" s="166" t="s">
        <v>148</v>
      </c>
    </row>
    <row r="154" spans="4:4" x14ac:dyDescent="0.25">
      <c r="D154" s="166" t="s">
        <v>149</v>
      </c>
    </row>
  </sheetData>
  <autoFilter ref="L5:M74" xr:uid="{AAEFE2EF-DE5B-4EDC-B3AE-E2C251958582}"/>
  <mergeCells count="16">
    <mergeCell ref="B73:E73"/>
    <mergeCell ref="F73:K73"/>
    <mergeCell ref="B78:E78"/>
    <mergeCell ref="F78:K78"/>
    <mergeCell ref="C1:N1"/>
    <mergeCell ref="C2:N2"/>
    <mergeCell ref="J50:K50"/>
    <mergeCell ref="J52:K52"/>
    <mergeCell ref="J55:K55"/>
    <mergeCell ref="J56:K56"/>
    <mergeCell ref="E72:I72"/>
    <mergeCell ref="C5:I5"/>
    <mergeCell ref="I6:I7"/>
    <mergeCell ref="I24:I27"/>
    <mergeCell ref="J48:K48"/>
    <mergeCell ref="J49:K49"/>
  </mergeCells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42A4-35D7-4FEA-BFF1-F520514C5990}">
  <sheetPr>
    <tabColor rgb="FFFF0000"/>
  </sheetPr>
  <dimension ref="A1:AX355"/>
  <sheetViews>
    <sheetView showZeros="0" zoomScale="70" zoomScaleNormal="70" zoomScaleSheetLayoutView="70" zoomScalePageLayoutView="40" workbookViewId="0">
      <selection activeCell="N15" sqref="N15"/>
    </sheetView>
  </sheetViews>
  <sheetFormatPr defaultRowHeight="15" x14ac:dyDescent="0.25"/>
  <cols>
    <col min="1" max="1" width="4.88671875" style="61" customWidth="1"/>
    <col min="2" max="2" width="17" style="138" customWidth="1"/>
    <col min="3" max="3" width="10.33203125" style="138" customWidth="1"/>
    <col min="4" max="4" width="9.33203125" style="139" customWidth="1"/>
    <col min="5" max="5" width="10.33203125" style="138" customWidth="1"/>
    <col min="6" max="6" width="6.88671875" style="138" customWidth="1"/>
    <col min="7" max="7" width="5.5546875" style="140" customWidth="1"/>
    <col min="8" max="8" width="5.88671875" style="138" customWidth="1"/>
    <col min="9" max="9" width="7.77734375" style="138" customWidth="1"/>
    <col min="10" max="10" width="7.5546875" style="138" customWidth="1"/>
    <col min="11" max="11" width="6.5546875" style="138" customWidth="1"/>
    <col min="12" max="12" width="4.109375" style="138" customWidth="1"/>
    <col min="13" max="13" width="4.21875" style="138" customWidth="1"/>
    <col min="14" max="14" width="7.6640625" style="61" customWidth="1"/>
    <col min="15" max="17" width="5.33203125" style="61" customWidth="1"/>
    <col min="18" max="18" width="4.33203125" style="61" customWidth="1"/>
    <col min="19" max="19" width="5.44140625" style="61" customWidth="1"/>
    <col min="20" max="20" width="6.21875" style="61" customWidth="1"/>
    <col min="21" max="21" width="4.5546875" style="61" customWidth="1"/>
    <col min="22" max="22" width="7.77734375" style="61" customWidth="1"/>
    <col min="23" max="23" width="7.88671875" style="61" customWidth="1"/>
    <col min="24" max="24" width="8.77734375" style="61" customWidth="1"/>
    <col min="25" max="25" width="5.33203125" style="61" customWidth="1"/>
    <col min="26" max="26" width="4.77734375" style="61" customWidth="1"/>
    <col min="27" max="27" width="4.5546875" style="61" customWidth="1"/>
    <col min="28" max="28" width="5.77734375" style="61" customWidth="1"/>
    <col min="29" max="29" width="8.5546875" style="61" customWidth="1"/>
    <col min="30" max="30" width="5.21875" style="61" customWidth="1"/>
    <col min="31" max="32" width="3.88671875" style="61" customWidth="1"/>
    <col min="33" max="33" width="6" style="61" customWidth="1"/>
    <col min="34" max="34" width="6.21875" style="61" customWidth="1"/>
    <col min="35" max="35" width="5.88671875" style="61" customWidth="1"/>
    <col min="36" max="41" width="4.6640625" style="61" customWidth="1"/>
    <col min="42" max="42" width="14.6640625" style="61" customWidth="1"/>
    <col min="43" max="43" width="7.88671875" style="61" customWidth="1"/>
    <col min="44" max="44" width="6.5546875" style="137" customWidth="1"/>
    <col min="45" max="45" width="11.5546875" style="138" bestFit="1" customWidth="1"/>
    <col min="46" max="46" width="4" style="61" customWidth="1"/>
    <col min="47" max="47" width="2.88671875" style="61" customWidth="1"/>
    <col min="48" max="48" width="3.33203125" style="61" bestFit="1" customWidth="1"/>
    <col min="49" max="49" width="4" style="61" customWidth="1"/>
    <col min="50" max="50" width="3.5546875" style="61" customWidth="1"/>
    <col min="51" max="256" width="8.88671875" style="61"/>
    <col min="257" max="257" width="4.88671875" style="61" customWidth="1"/>
    <col min="258" max="258" width="17" style="61" customWidth="1"/>
    <col min="259" max="259" width="10.33203125" style="61" customWidth="1"/>
    <col min="260" max="260" width="9.33203125" style="61" customWidth="1"/>
    <col min="261" max="261" width="10.33203125" style="61" customWidth="1"/>
    <col min="262" max="262" width="6.88671875" style="61" customWidth="1"/>
    <col min="263" max="263" width="5.5546875" style="61" customWidth="1"/>
    <col min="264" max="264" width="5.88671875" style="61" customWidth="1"/>
    <col min="265" max="265" width="7.77734375" style="61" customWidth="1"/>
    <col min="266" max="266" width="7.5546875" style="61" customWidth="1"/>
    <col min="267" max="267" width="6.5546875" style="61" customWidth="1"/>
    <col min="268" max="268" width="4.109375" style="61" customWidth="1"/>
    <col min="269" max="269" width="4.21875" style="61" customWidth="1"/>
    <col min="270" max="270" width="7.6640625" style="61" customWidth="1"/>
    <col min="271" max="273" width="5.33203125" style="61" customWidth="1"/>
    <col min="274" max="274" width="4.33203125" style="61" customWidth="1"/>
    <col min="275" max="275" width="5.44140625" style="61" customWidth="1"/>
    <col min="276" max="276" width="6.21875" style="61" customWidth="1"/>
    <col min="277" max="277" width="4.5546875" style="61" customWidth="1"/>
    <col min="278" max="278" width="7.77734375" style="61" customWidth="1"/>
    <col min="279" max="279" width="7.88671875" style="61" customWidth="1"/>
    <col min="280" max="280" width="8.77734375" style="61" customWidth="1"/>
    <col min="281" max="281" width="5.33203125" style="61" customWidth="1"/>
    <col min="282" max="282" width="4.77734375" style="61" customWidth="1"/>
    <col min="283" max="283" width="4.5546875" style="61" customWidth="1"/>
    <col min="284" max="284" width="5.77734375" style="61" customWidth="1"/>
    <col min="285" max="285" width="8.5546875" style="61" customWidth="1"/>
    <col min="286" max="286" width="5.21875" style="61" customWidth="1"/>
    <col min="287" max="288" width="3.88671875" style="61" customWidth="1"/>
    <col min="289" max="289" width="6" style="61" customWidth="1"/>
    <col min="290" max="290" width="6.21875" style="61" customWidth="1"/>
    <col min="291" max="291" width="5.88671875" style="61" customWidth="1"/>
    <col min="292" max="297" width="4.6640625" style="61" customWidth="1"/>
    <col min="298" max="298" width="14.6640625" style="61" customWidth="1"/>
    <col min="299" max="299" width="7.88671875" style="61" customWidth="1"/>
    <col min="300" max="300" width="6.5546875" style="61" customWidth="1"/>
    <col min="301" max="301" width="11.5546875" style="61" bestFit="1" customWidth="1"/>
    <col min="302" max="302" width="4" style="61" customWidth="1"/>
    <col min="303" max="303" width="2.88671875" style="61" customWidth="1"/>
    <col min="304" max="304" width="3.33203125" style="61" bestFit="1" customWidth="1"/>
    <col min="305" max="305" width="4" style="61" customWidth="1"/>
    <col min="306" max="306" width="3.5546875" style="61" customWidth="1"/>
    <col min="307" max="512" width="8.88671875" style="61"/>
    <col min="513" max="513" width="4.88671875" style="61" customWidth="1"/>
    <col min="514" max="514" width="17" style="61" customWidth="1"/>
    <col min="515" max="515" width="10.33203125" style="61" customWidth="1"/>
    <col min="516" max="516" width="9.33203125" style="61" customWidth="1"/>
    <col min="517" max="517" width="10.33203125" style="61" customWidth="1"/>
    <col min="518" max="518" width="6.88671875" style="61" customWidth="1"/>
    <col min="519" max="519" width="5.5546875" style="61" customWidth="1"/>
    <col min="520" max="520" width="5.88671875" style="61" customWidth="1"/>
    <col min="521" max="521" width="7.77734375" style="61" customWidth="1"/>
    <col min="522" max="522" width="7.5546875" style="61" customWidth="1"/>
    <col min="523" max="523" width="6.5546875" style="61" customWidth="1"/>
    <col min="524" max="524" width="4.109375" style="61" customWidth="1"/>
    <col min="525" max="525" width="4.21875" style="61" customWidth="1"/>
    <col min="526" max="526" width="7.6640625" style="61" customWidth="1"/>
    <col min="527" max="529" width="5.33203125" style="61" customWidth="1"/>
    <col min="530" max="530" width="4.33203125" style="61" customWidth="1"/>
    <col min="531" max="531" width="5.44140625" style="61" customWidth="1"/>
    <col min="532" max="532" width="6.21875" style="61" customWidth="1"/>
    <col min="533" max="533" width="4.5546875" style="61" customWidth="1"/>
    <col min="534" max="534" width="7.77734375" style="61" customWidth="1"/>
    <col min="535" max="535" width="7.88671875" style="61" customWidth="1"/>
    <col min="536" max="536" width="8.77734375" style="61" customWidth="1"/>
    <col min="537" max="537" width="5.33203125" style="61" customWidth="1"/>
    <col min="538" max="538" width="4.77734375" style="61" customWidth="1"/>
    <col min="539" max="539" width="4.5546875" style="61" customWidth="1"/>
    <col min="540" max="540" width="5.77734375" style="61" customWidth="1"/>
    <col min="541" max="541" width="8.5546875" style="61" customWidth="1"/>
    <col min="542" max="542" width="5.21875" style="61" customWidth="1"/>
    <col min="543" max="544" width="3.88671875" style="61" customWidth="1"/>
    <col min="545" max="545" width="6" style="61" customWidth="1"/>
    <col min="546" max="546" width="6.21875" style="61" customWidth="1"/>
    <col min="547" max="547" width="5.88671875" style="61" customWidth="1"/>
    <col min="548" max="553" width="4.6640625" style="61" customWidth="1"/>
    <col min="554" max="554" width="14.6640625" style="61" customWidth="1"/>
    <col min="555" max="555" width="7.88671875" style="61" customWidth="1"/>
    <col min="556" max="556" width="6.5546875" style="61" customWidth="1"/>
    <col min="557" max="557" width="11.5546875" style="61" bestFit="1" customWidth="1"/>
    <col min="558" max="558" width="4" style="61" customWidth="1"/>
    <col min="559" max="559" width="2.88671875" style="61" customWidth="1"/>
    <col min="560" max="560" width="3.33203125" style="61" bestFit="1" customWidth="1"/>
    <col min="561" max="561" width="4" style="61" customWidth="1"/>
    <col min="562" max="562" width="3.5546875" style="61" customWidth="1"/>
    <col min="563" max="768" width="8.88671875" style="61"/>
    <col min="769" max="769" width="4.88671875" style="61" customWidth="1"/>
    <col min="770" max="770" width="17" style="61" customWidth="1"/>
    <col min="771" max="771" width="10.33203125" style="61" customWidth="1"/>
    <col min="772" max="772" width="9.33203125" style="61" customWidth="1"/>
    <col min="773" max="773" width="10.33203125" style="61" customWidth="1"/>
    <col min="774" max="774" width="6.88671875" style="61" customWidth="1"/>
    <col min="775" max="775" width="5.5546875" style="61" customWidth="1"/>
    <col min="776" max="776" width="5.88671875" style="61" customWidth="1"/>
    <col min="777" max="777" width="7.77734375" style="61" customWidth="1"/>
    <col min="778" max="778" width="7.5546875" style="61" customWidth="1"/>
    <col min="779" max="779" width="6.5546875" style="61" customWidth="1"/>
    <col min="780" max="780" width="4.109375" style="61" customWidth="1"/>
    <col min="781" max="781" width="4.21875" style="61" customWidth="1"/>
    <col min="782" max="782" width="7.6640625" style="61" customWidth="1"/>
    <col min="783" max="785" width="5.33203125" style="61" customWidth="1"/>
    <col min="786" max="786" width="4.33203125" style="61" customWidth="1"/>
    <col min="787" max="787" width="5.44140625" style="61" customWidth="1"/>
    <col min="788" max="788" width="6.21875" style="61" customWidth="1"/>
    <col min="789" max="789" width="4.5546875" style="61" customWidth="1"/>
    <col min="790" max="790" width="7.77734375" style="61" customWidth="1"/>
    <col min="791" max="791" width="7.88671875" style="61" customWidth="1"/>
    <col min="792" max="792" width="8.77734375" style="61" customWidth="1"/>
    <col min="793" max="793" width="5.33203125" style="61" customWidth="1"/>
    <col min="794" max="794" width="4.77734375" style="61" customWidth="1"/>
    <col min="795" max="795" width="4.5546875" style="61" customWidth="1"/>
    <col min="796" max="796" width="5.77734375" style="61" customWidth="1"/>
    <col min="797" max="797" width="8.5546875" style="61" customWidth="1"/>
    <col min="798" max="798" width="5.21875" style="61" customWidth="1"/>
    <col min="799" max="800" width="3.88671875" style="61" customWidth="1"/>
    <col min="801" max="801" width="6" style="61" customWidth="1"/>
    <col min="802" max="802" width="6.21875" style="61" customWidth="1"/>
    <col min="803" max="803" width="5.88671875" style="61" customWidth="1"/>
    <col min="804" max="809" width="4.6640625" style="61" customWidth="1"/>
    <col min="810" max="810" width="14.6640625" style="61" customWidth="1"/>
    <col min="811" max="811" width="7.88671875" style="61" customWidth="1"/>
    <col min="812" max="812" width="6.5546875" style="61" customWidth="1"/>
    <col min="813" max="813" width="11.5546875" style="61" bestFit="1" customWidth="1"/>
    <col min="814" max="814" width="4" style="61" customWidth="1"/>
    <col min="815" max="815" width="2.88671875" style="61" customWidth="1"/>
    <col min="816" max="816" width="3.33203125" style="61" bestFit="1" customWidth="1"/>
    <col min="817" max="817" width="4" style="61" customWidth="1"/>
    <col min="818" max="818" width="3.5546875" style="61" customWidth="1"/>
    <col min="819" max="1024" width="8.88671875" style="61"/>
    <col min="1025" max="1025" width="4.88671875" style="61" customWidth="1"/>
    <col min="1026" max="1026" width="17" style="61" customWidth="1"/>
    <col min="1027" max="1027" width="10.33203125" style="61" customWidth="1"/>
    <col min="1028" max="1028" width="9.33203125" style="61" customWidth="1"/>
    <col min="1029" max="1029" width="10.33203125" style="61" customWidth="1"/>
    <col min="1030" max="1030" width="6.88671875" style="61" customWidth="1"/>
    <col min="1031" max="1031" width="5.5546875" style="61" customWidth="1"/>
    <col min="1032" max="1032" width="5.88671875" style="61" customWidth="1"/>
    <col min="1033" max="1033" width="7.77734375" style="61" customWidth="1"/>
    <col min="1034" max="1034" width="7.5546875" style="61" customWidth="1"/>
    <col min="1035" max="1035" width="6.5546875" style="61" customWidth="1"/>
    <col min="1036" max="1036" width="4.109375" style="61" customWidth="1"/>
    <col min="1037" max="1037" width="4.21875" style="61" customWidth="1"/>
    <col min="1038" max="1038" width="7.6640625" style="61" customWidth="1"/>
    <col min="1039" max="1041" width="5.33203125" style="61" customWidth="1"/>
    <col min="1042" max="1042" width="4.33203125" style="61" customWidth="1"/>
    <col min="1043" max="1043" width="5.44140625" style="61" customWidth="1"/>
    <col min="1044" max="1044" width="6.21875" style="61" customWidth="1"/>
    <col min="1045" max="1045" width="4.5546875" style="61" customWidth="1"/>
    <col min="1046" max="1046" width="7.77734375" style="61" customWidth="1"/>
    <col min="1047" max="1047" width="7.88671875" style="61" customWidth="1"/>
    <col min="1048" max="1048" width="8.77734375" style="61" customWidth="1"/>
    <col min="1049" max="1049" width="5.33203125" style="61" customWidth="1"/>
    <col min="1050" max="1050" width="4.77734375" style="61" customWidth="1"/>
    <col min="1051" max="1051" width="4.5546875" style="61" customWidth="1"/>
    <col min="1052" max="1052" width="5.77734375" style="61" customWidth="1"/>
    <col min="1053" max="1053" width="8.5546875" style="61" customWidth="1"/>
    <col min="1054" max="1054" width="5.21875" style="61" customWidth="1"/>
    <col min="1055" max="1056" width="3.88671875" style="61" customWidth="1"/>
    <col min="1057" max="1057" width="6" style="61" customWidth="1"/>
    <col min="1058" max="1058" width="6.21875" style="61" customWidth="1"/>
    <col min="1059" max="1059" width="5.88671875" style="61" customWidth="1"/>
    <col min="1060" max="1065" width="4.6640625" style="61" customWidth="1"/>
    <col min="1066" max="1066" width="14.6640625" style="61" customWidth="1"/>
    <col min="1067" max="1067" width="7.88671875" style="61" customWidth="1"/>
    <col min="1068" max="1068" width="6.5546875" style="61" customWidth="1"/>
    <col min="1069" max="1069" width="11.5546875" style="61" bestFit="1" customWidth="1"/>
    <col min="1070" max="1070" width="4" style="61" customWidth="1"/>
    <col min="1071" max="1071" width="2.88671875" style="61" customWidth="1"/>
    <col min="1072" max="1072" width="3.33203125" style="61" bestFit="1" customWidth="1"/>
    <col min="1073" max="1073" width="4" style="61" customWidth="1"/>
    <col min="1074" max="1074" width="3.5546875" style="61" customWidth="1"/>
    <col min="1075" max="1280" width="8.88671875" style="61"/>
    <col min="1281" max="1281" width="4.88671875" style="61" customWidth="1"/>
    <col min="1282" max="1282" width="17" style="61" customWidth="1"/>
    <col min="1283" max="1283" width="10.33203125" style="61" customWidth="1"/>
    <col min="1284" max="1284" width="9.33203125" style="61" customWidth="1"/>
    <col min="1285" max="1285" width="10.33203125" style="61" customWidth="1"/>
    <col min="1286" max="1286" width="6.88671875" style="61" customWidth="1"/>
    <col min="1287" max="1287" width="5.5546875" style="61" customWidth="1"/>
    <col min="1288" max="1288" width="5.88671875" style="61" customWidth="1"/>
    <col min="1289" max="1289" width="7.77734375" style="61" customWidth="1"/>
    <col min="1290" max="1290" width="7.5546875" style="61" customWidth="1"/>
    <col min="1291" max="1291" width="6.5546875" style="61" customWidth="1"/>
    <col min="1292" max="1292" width="4.109375" style="61" customWidth="1"/>
    <col min="1293" max="1293" width="4.21875" style="61" customWidth="1"/>
    <col min="1294" max="1294" width="7.6640625" style="61" customWidth="1"/>
    <col min="1295" max="1297" width="5.33203125" style="61" customWidth="1"/>
    <col min="1298" max="1298" width="4.33203125" style="61" customWidth="1"/>
    <col min="1299" max="1299" width="5.44140625" style="61" customWidth="1"/>
    <col min="1300" max="1300" width="6.21875" style="61" customWidth="1"/>
    <col min="1301" max="1301" width="4.5546875" style="61" customWidth="1"/>
    <col min="1302" max="1302" width="7.77734375" style="61" customWidth="1"/>
    <col min="1303" max="1303" width="7.88671875" style="61" customWidth="1"/>
    <col min="1304" max="1304" width="8.77734375" style="61" customWidth="1"/>
    <col min="1305" max="1305" width="5.33203125" style="61" customWidth="1"/>
    <col min="1306" max="1306" width="4.77734375" style="61" customWidth="1"/>
    <col min="1307" max="1307" width="4.5546875" style="61" customWidth="1"/>
    <col min="1308" max="1308" width="5.77734375" style="61" customWidth="1"/>
    <col min="1309" max="1309" width="8.5546875" style="61" customWidth="1"/>
    <col min="1310" max="1310" width="5.21875" style="61" customWidth="1"/>
    <col min="1311" max="1312" width="3.88671875" style="61" customWidth="1"/>
    <col min="1313" max="1313" width="6" style="61" customWidth="1"/>
    <col min="1314" max="1314" width="6.21875" style="61" customWidth="1"/>
    <col min="1315" max="1315" width="5.88671875" style="61" customWidth="1"/>
    <col min="1316" max="1321" width="4.6640625" style="61" customWidth="1"/>
    <col min="1322" max="1322" width="14.6640625" style="61" customWidth="1"/>
    <col min="1323" max="1323" width="7.88671875" style="61" customWidth="1"/>
    <col min="1324" max="1324" width="6.5546875" style="61" customWidth="1"/>
    <col min="1325" max="1325" width="11.5546875" style="61" bestFit="1" customWidth="1"/>
    <col min="1326" max="1326" width="4" style="61" customWidth="1"/>
    <col min="1327" max="1327" width="2.88671875" style="61" customWidth="1"/>
    <col min="1328" max="1328" width="3.33203125" style="61" bestFit="1" customWidth="1"/>
    <col min="1329" max="1329" width="4" style="61" customWidth="1"/>
    <col min="1330" max="1330" width="3.5546875" style="61" customWidth="1"/>
    <col min="1331" max="1536" width="8.88671875" style="61"/>
    <col min="1537" max="1537" width="4.88671875" style="61" customWidth="1"/>
    <col min="1538" max="1538" width="17" style="61" customWidth="1"/>
    <col min="1539" max="1539" width="10.33203125" style="61" customWidth="1"/>
    <col min="1540" max="1540" width="9.33203125" style="61" customWidth="1"/>
    <col min="1541" max="1541" width="10.33203125" style="61" customWidth="1"/>
    <col min="1542" max="1542" width="6.88671875" style="61" customWidth="1"/>
    <col min="1543" max="1543" width="5.5546875" style="61" customWidth="1"/>
    <col min="1544" max="1544" width="5.88671875" style="61" customWidth="1"/>
    <col min="1545" max="1545" width="7.77734375" style="61" customWidth="1"/>
    <col min="1546" max="1546" width="7.5546875" style="61" customWidth="1"/>
    <col min="1547" max="1547" width="6.5546875" style="61" customWidth="1"/>
    <col min="1548" max="1548" width="4.109375" style="61" customWidth="1"/>
    <col min="1549" max="1549" width="4.21875" style="61" customWidth="1"/>
    <col min="1550" max="1550" width="7.6640625" style="61" customWidth="1"/>
    <col min="1551" max="1553" width="5.33203125" style="61" customWidth="1"/>
    <col min="1554" max="1554" width="4.33203125" style="61" customWidth="1"/>
    <col min="1555" max="1555" width="5.44140625" style="61" customWidth="1"/>
    <col min="1556" max="1556" width="6.21875" style="61" customWidth="1"/>
    <col min="1557" max="1557" width="4.5546875" style="61" customWidth="1"/>
    <col min="1558" max="1558" width="7.77734375" style="61" customWidth="1"/>
    <col min="1559" max="1559" width="7.88671875" style="61" customWidth="1"/>
    <col min="1560" max="1560" width="8.77734375" style="61" customWidth="1"/>
    <col min="1561" max="1561" width="5.33203125" style="61" customWidth="1"/>
    <col min="1562" max="1562" width="4.77734375" style="61" customWidth="1"/>
    <col min="1563" max="1563" width="4.5546875" style="61" customWidth="1"/>
    <col min="1564" max="1564" width="5.77734375" style="61" customWidth="1"/>
    <col min="1565" max="1565" width="8.5546875" style="61" customWidth="1"/>
    <col min="1566" max="1566" width="5.21875" style="61" customWidth="1"/>
    <col min="1567" max="1568" width="3.88671875" style="61" customWidth="1"/>
    <col min="1569" max="1569" width="6" style="61" customWidth="1"/>
    <col min="1570" max="1570" width="6.21875" style="61" customWidth="1"/>
    <col min="1571" max="1571" width="5.88671875" style="61" customWidth="1"/>
    <col min="1572" max="1577" width="4.6640625" style="61" customWidth="1"/>
    <col min="1578" max="1578" width="14.6640625" style="61" customWidth="1"/>
    <col min="1579" max="1579" width="7.88671875" style="61" customWidth="1"/>
    <col min="1580" max="1580" width="6.5546875" style="61" customWidth="1"/>
    <col min="1581" max="1581" width="11.5546875" style="61" bestFit="1" customWidth="1"/>
    <col min="1582" max="1582" width="4" style="61" customWidth="1"/>
    <col min="1583" max="1583" width="2.88671875" style="61" customWidth="1"/>
    <col min="1584" max="1584" width="3.33203125" style="61" bestFit="1" customWidth="1"/>
    <col min="1585" max="1585" width="4" style="61" customWidth="1"/>
    <col min="1586" max="1586" width="3.5546875" style="61" customWidth="1"/>
    <col min="1587" max="1792" width="8.88671875" style="61"/>
    <col min="1793" max="1793" width="4.88671875" style="61" customWidth="1"/>
    <col min="1794" max="1794" width="17" style="61" customWidth="1"/>
    <col min="1795" max="1795" width="10.33203125" style="61" customWidth="1"/>
    <col min="1796" max="1796" width="9.33203125" style="61" customWidth="1"/>
    <col min="1797" max="1797" width="10.33203125" style="61" customWidth="1"/>
    <col min="1798" max="1798" width="6.88671875" style="61" customWidth="1"/>
    <col min="1799" max="1799" width="5.5546875" style="61" customWidth="1"/>
    <col min="1800" max="1800" width="5.88671875" style="61" customWidth="1"/>
    <col min="1801" max="1801" width="7.77734375" style="61" customWidth="1"/>
    <col min="1802" max="1802" width="7.5546875" style="61" customWidth="1"/>
    <col min="1803" max="1803" width="6.5546875" style="61" customWidth="1"/>
    <col min="1804" max="1804" width="4.109375" style="61" customWidth="1"/>
    <col min="1805" max="1805" width="4.21875" style="61" customWidth="1"/>
    <col min="1806" max="1806" width="7.6640625" style="61" customWidth="1"/>
    <col min="1807" max="1809" width="5.33203125" style="61" customWidth="1"/>
    <col min="1810" max="1810" width="4.33203125" style="61" customWidth="1"/>
    <col min="1811" max="1811" width="5.44140625" style="61" customWidth="1"/>
    <col min="1812" max="1812" width="6.21875" style="61" customWidth="1"/>
    <col min="1813" max="1813" width="4.5546875" style="61" customWidth="1"/>
    <col min="1814" max="1814" width="7.77734375" style="61" customWidth="1"/>
    <col min="1815" max="1815" width="7.88671875" style="61" customWidth="1"/>
    <col min="1816" max="1816" width="8.77734375" style="61" customWidth="1"/>
    <col min="1817" max="1817" width="5.33203125" style="61" customWidth="1"/>
    <col min="1818" max="1818" width="4.77734375" style="61" customWidth="1"/>
    <col min="1819" max="1819" width="4.5546875" style="61" customWidth="1"/>
    <col min="1820" max="1820" width="5.77734375" style="61" customWidth="1"/>
    <col min="1821" max="1821" width="8.5546875" style="61" customWidth="1"/>
    <col min="1822" max="1822" width="5.21875" style="61" customWidth="1"/>
    <col min="1823" max="1824" width="3.88671875" style="61" customWidth="1"/>
    <col min="1825" max="1825" width="6" style="61" customWidth="1"/>
    <col min="1826" max="1826" width="6.21875" style="61" customWidth="1"/>
    <col min="1827" max="1827" width="5.88671875" style="61" customWidth="1"/>
    <col min="1828" max="1833" width="4.6640625" style="61" customWidth="1"/>
    <col min="1834" max="1834" width="14.6640625" style="61" customWidth="1"/>
    <col min="1835" max="1835" width="7.88671875" style="61" customWidth="1"/>
    <col min="1836" max="1836" width="6.5546875" style="61" customWidth="1"/>
    <col min="1837" max="1837" width="11.5546875" style="61" bestFit="1" customWidth="1"/>
    <col min="1838" max="1838" width="4" style="61" customWidth="1"/>
    <col min="1839" max="1839" width="2.88671875" style="61" customWidth="1"/>
    <col min="1840" max="1840" width="3.33203125" style="61" bestFit="1" customWidth="1"/>
    <col min="1841" max="1841" width="4" style="61" customWidth="1"/>
    <col min="1842" max="1842" width="3.5546875" style="61" customWidth="1"/>
    <col min="1843" max="2048" width="8.88671875" style="61"/>
    <col min="2049" max="2049" width="4.88671875" style="61" customWidth="1"/>
    <col min="2050" max="2050" width="17" style="61" customWidth="1"/>
    <col min="2051" max="2051" width="10.33203125" style="61" customWidth="1"/>
    <col min="2052" max="2052" width="9.33203125" style="61" customWidth="1"/>
    <col min="2053" max="2053" width="10.33203125" style="61" customWidth="1"/>
    <col min="2054" max="2054" width="6.88671875" style="61" customWidth="1"/>
    <col min="2055" max="2055" width="5.5546875" style="61" customWidth="1"/>
    <col min="2056" max="2056" width="5.88671875" style="61" customWidth="1"/>
    <col min="2057" max="2057" width="7.77734375" style="61" customWidth="1"/>
    <col min="2058" max="2058" width="7.5546875" style="61" customWidth="1"/>
    <col min="2059" max="2059" width="6.5546875" style="61" customWidth="1"/>
    <col min="2060" max="2060" width="4.109375" style="61" customWidth="1"/>
    <col min="2061" max="2061" width="4.21875" style="61" customWidth="1"/>
    <col min="2062" max="2062" width="7.6640625" style="61" customWidth="1"/>
    <col min="2063" max="2065" width="5.33203125" style="61" customWidth="1"/>
    <col min="2066" max="2066" width="4.33203125" style="61" customWidth="1"/>
    <col min="2067" max="2067" width="5.44140625" style="61" customWidth="1"/>
    <col min="2068" max="2068" width="6.21875" style="61" customWidth="1"/>
    <col min="2069" max="2069" width="4.5546875" style="61" customWidth="1"/>
    <col min="2070" max="2070" width="7.77734375" style="61" customWidth="1"/>
    <col min="2071" max="2071" width="7.88671875" style="61" customWidth="1"/>
    <col min="2072" max="2072" width="8.77734375" style="61" customWidth="1"/>
    <col min="2073" max="2073" width="5.33203125" style="61" customWidth="1"/>
    <col min="2074" max="2074" width="4.77734375" style="61" customWidth="1"/>
    <col min="2075" max="2075" width="4.5546875" style="61" customWidth="1"/>
    <col min="2076" max="2076" width="5.77734375" style="61" customWidth="1"/>
    <col min="2077" max="2077" width="8.5546875" style="61" customWidth="1"/>
    <col min="2078" max="2078" width="5.21875" style="61" customWidth="1"/>
    <col min="2079" max="2080" width="3.88671875" style="61" customWidth="1"/>
    <col min="2081" max="2081" width="6" style="61" customWidth="1"/>
    <col min="2082" max="2082" width="6.21875" style="61" customWidth="1"/>
    <col min="2083" max="2083" width="5.88671875" style="61" customWidth="1"/>
    <col min="2084" max="2089" width="4.6640625" style="61" customWidth="1"/>
    <col min="2090" max="2090" width="14.6640625" style="61" customWidth="1"/>
    <col min="2091" max="2091" width="7.88671875" style="61" customWidth="1"/>
    <col min="2092" max="2092" width="6.5546875" style="61" customWidth="1"/>
    <col min="2093" max="2093" width="11.5546875" style="61" bestFit="1" customWidth="1"/>
    <col min="2094" max="2094" width="4" style="61" customWidth="1"/>
    <col min="2095" max="2095" width="2.88671875" style="61" customWidth="1"/>
    <col min="2096" max="2096" width="3.33203125" style="61" bestFit="1" customWidth="1"/>
    <col min="2097" max="2097" width="4" style="61" customWidth="1"/>
    <col min="2098" max="2098" width="3.5546875" style="61" customWidth="1"/>
    <col min="2099" max="2304" width="8.88671875" style="61"/>
    <col min="2305" max="2305" width="4.88671875" style="61" customWidth="1"/>
    <col min="2306" max="2306" width="17" style="61" customWidth="1"/>
    <col min="2307" max="2307" width="10.33203125" style="61" customWidth="1"/>
    <col min="2308" max="2308" width="9.33203125" style="61" customWidth="1"/>
    <col min="2309" max="2309" width="10.33203125" style="61" customWidth="1"/>
    <col min="2310" max="2310" width="6.88671875" style="61" customWidth="1"/>
    <col min="2311" max="2311" width="5.5546875" style="61" customWidth="1"/>
    <col min="2312" max="2312" width="5.88671875" style="61" customWidth="1"/>
    <col min="2313" max="2313" width="7.77734375" style="61" customWidth="1"/>
    <col min="2314" max="2314" width="7.5546875" style="61" customWidth="1"/>
    <col min="2315" max="2315" width="6.5546875" style="61" customWidth="1"/>
    <col min="2316" max="2316" width="4.109375" style="61" customWidth="1"/>
    <col min="2317" max="2317" width="4.21875" style="61" customWidth="1"/>
    <col min="2318" max="2318" width="7.6640625" style="61" customWidth="1"/>
    <col min="2319" max="2321" width="5.33203125" style="61" customWidth="1"/>
    <col min="2322" max="2322" width="4.33203125" style="61" customWidth="1"/>
    <col min="2323" max="2323" width="5.44140625" style="61" customWidth="1"/>
    <col min="2324" max="2324" width="6.21875" style="61" customWidth="1"/>
    <col min="2325" max="2325" width="4.5546875" style="61" customWidth="1"/>
    <col min="2326" max="2326" width="7.77734375" style="61" customWidth="1"/>
    <col min="2327" max="2327" width="7.88671875" style="61" customWidth="1"/>
    <col min="2328" max="2328" width="8.77734375" style="61" customWidth="1"/>
    <col min="2329" max="2329" width="5.33203125" style="61" customWidth="1"/>
    <col min="2330" max="2330" width="4.77734375" style="61" customWidth="1"/>
    <col min="2331" max="2331" width="4.5546875" style="61" customWidth="1"/>
    <col min="2332" max="2332" width="5.77734375" style="61" customWidth="1"/>
    <col min="2333" max="2333" width="8.5546875" style="61" customWidth="1"/>
    <col min="2334" max="2334" width="5.21875" style="61" customWidth="1"/>
    <col min="2335" max="2336" width="3.88671875" style="61" customWidth="1"/>
    <col min="2337" max="2337" width="6" style="61" customWidth="1"/>
    <col min="2338" max="2338" width="6.21875" style="61" customWidth="1"/>
    <col min="2339" max="2339" width="5.88671875" style="61" customWidth="1"/>
    <col min="2340" max="2345" width="4.6640625" style="61" customWidth="1"/>
    <col min="2346" max="2346" width="14.6640625" style="61" customWidth="1"/>
    <col min="2347" max="2347" width="7.88671875" style="61" customWidth="1"/>
    <col min="2348" max="2348" width="6.5546875" style="61" customWidth="1"/>
    <col min="2349" max="2349" width="11.5546875" style="61" bestFit="1" customWidth="1"/>
    <col min="2350" max="2350" width="4" style="61" customWidth="1"/>
    <col min="2351" max="2351" width="2.88671875" style="61" customWidth="1"/>
    <col min="2352" max="2352" width="3.33203125" style="61" bestFit="1" customWidth="1"/>
    <col min="2353" max="2353" width="4" style="61" customWidth="1"/>
    <col min="2354" max="2354" width="3.5546875" style="61" customWidth="1"/>
    <col min="2355" max="2560" width="8.88671875" style="61"/>
    <col min="2561" max="2561" width="4.88671875" style="61" customWidth="1"/>
    <col min="2562" max="2562" width="17" style="61" customWidth="1"/>
    <col min="2563" max="2563" width="10.33203125" style="61" customWidth="1"/>
    <col min="2564" max="2564" width="9.33203125" style="61" customWidth="1"/>
    <col min="2565" max="2565" width="10.33203125" style="61" customWidth="1"/>
    <col min="2566" max="2566" width="6.88671875" style="61" customWidth="1"/>
    <col min="2567" max="2567" width="5.5546875" style="61" customWidth="1"/>
    <col min="2568" max="2568" width="5.88671875" style="61" customWidth="1"/>
    <col min="2569" max="2569" width="7.77734375" style="61" customWidth="1"/>
    <col min="2570" max="2570" width="7.5546875" style="61" customWidth="1"/>
    <col min="2571" max="2571" width="6.5546875" style="61" customWidth="1"/>
    <col min="2572" max="2572" width="4.109375" style="61" customWidth="1"/>
    <col min="2573" max="2573" width="4.21875" style="61" customWidth="1"/>
    <col min="2574" max="2574" width="7.6640625" style="61" customWidth="1"/>
    <col min="2575" max="2577" width="5.33203125" style="61" customWidth="1"/>
    <col min="2578" max="2578" width="4.33203125" style="61" customWidth="1"/>
    <col min="2579" max="2579" width="5.44140625" style="61" customWidth="1"/>
    <col min="2580" max="2580" width="6.21875" style="61" customWidth="1"/>
    <col min="2581" max="2581" width="4.5546875" style="61" customWidth="1"/>
    <col min="2582" max="2582" width="7.77734375" style="61" customWidth="1"/>
    <col min="2583" max="2583" width="7.88671875" style="61" customWidth="1"/>
    <col min="2584" max="2584" width="8.77734375" style="61" customWidth="1"/>
    <col min="2585" max="2585" width="5.33203125" style="61" customWidth="1"/>
    <col min="2586" max="2586" width="4.77734375" style="61" customWidth="1"/>
    <col min="2587" max="2587" width="4.5546875" style="61" customWidth="1"/>
    <col min="2588" max="2588" width="5.77734375" style="61" customWidth="1"/>
    <col min="2589" max="2589" width="8.5546875" style="61" customWidth="1"/>
    <col min="2590" max="2590" width="5.21875" style="61" customWidth="1"/>
    <col min="2591" max="2592" width="3.88671875" style="61" customWidth="1"/>
    <col min="2593" max="2593" width="6" style="61" customWidth="1"/>
    <col min="2594" max="2594" width="6.21875" style="61" customWidth="1"/>
    <col min="2595" max="2595" width="5.88671875" style="61" customWidth="1"/>
    <col min="2596" max="2601" width="4.6640625" style="61" customWidth="1"/>
    <col min="2602" max="2602" width="14.6640625" style="61" customWidth="1"/>
    <col min="2603" max="2603" width="7.88671875" style="61" customWidth="1"/>
    <col min="2604" max="2604" width="6.5546875" style="61" customWidth="1"/>
    <col min="2605" max="2605" width="11.5546875" style="61" bestFit="1" customWidth="1"/>
    <col min="2606" max="2606" width="4" style="61" customWidth="1"/>
    <col min="2607" max="2607" width="2.88671875" style="61" customWidth="1"/>
    <col min="2608" max="2608" width="3.33203125" style="61" bestFit="1" customWidth="1"/>
    <col min="2609" max="2609" width="4" style="61" customWidth="1"/>
    <col min="2610" max="2610" width="3.5546875" style="61" customWidth="1"/>
    <col min="2611" max="2816" width="8.88671875" style="61"/>
    <col min="2817" max="2817" width="4.88671875" style="61" customWidth="1"/>
    <col min="2818" max="2818" width="17" style="61" customWidth="1"/>
    <col min="2819" max="2819" width="10.33203125" style="61" customWidth="1"/>
    <col min="2820" max="2820" width="9.33203125" style="61" customWidth="1"/>
    <col min="2821" max="2821" width="10.33203125" style="61" customWidth="1"/>
    <col min="2822" max="2822" width="6.88671875" style="61" customWidth="1"/>
    <col min="2823" max="2823" width="5.5546875" style="61" customWidth="1"/>
    <col min="2824" max="2824" width="5.88671875" style="61" customWidth="1"/>
    <col min="2825" max="2825" width="7.77734375" style="61" customWidth="1"/>
    <col min="2826" max="2826" width="7.5546875" style="61" customWidth="1"/>
    <col min="2827" max="2827" width="6.5546875" style="61" customWidth="1"/>
    <col min="2828" max="2828" width="4.109375" style="61" customWidth="1"/>
    <col min="2829" max="2829" width="4.21875" style="61" customWidth="1"/>
    <col min="2830" max="2830" width="7.6640625" style="61" customWidth="1"/>
    <col min="2831" max="2833" width="5.33203125" style="61" customWidth="1"/>
    <col min="2834" max="2834" width="4.33203125" style="61" customWidth="1"/>
    <col min="2835" max="2835" width="5.44140625" style="61" customWidth="1"/>
    <col min="2836" max="2836" width="6.21875" style="61" customWidth="1"/>
    <col min="2837" max="2837" width="4.5546875" style="61" customWidth="1"/>
    <col min="2838" max="2838" width="7.77734375" style="61" customWidth="1"/>
    <col min="2839" max="2839" width="7.88671875" style="61" customWidth="1"/>
    <col min="2840" max="2840" width="8.77734375" style="61" customWidth="1"/>
    <col min="2841" max="2841" width="5.33203125" style="61" customWidth="1"/>
    <col min="2842" max="2842" width="4.77734375" style="61" customWidth="1"/>
    <col min="2843" max="2843" width="4.5546875" style="61" customWidth="1"/>
    <col min="2844" max="2844" width="5.77734375" style="61" customWidth="1"/>
    <col min="2845" max="2845" width="8.5546875" style="61" customWidth="1"/>
    <col min="2846" max="2846" width="5.21875" style="61" customWidth="1"/>
    <col min="2847" max="2848" width="3.88671875" style="61" customWidth="1"/>
    <col min="2849" max="2849" width="6" style="61" customWidth="1"/>
    <col min="2850" max="2850" width="6.21875" style="61" customWidth="1"/>
    <col min="2851" max="2851" width="5.88671875" style="61" customWidth="1"/>
    <col min="2852" max="2857" width="4.6640625" style="61" customWidth="1"/>
    <col min="2858" max="2858" width="14.6640625" style="61" customWidth="1"/>
    <col min="2859" max="2859" width="7.88671875" style="61" customWidth="1"/>
    <col min="2860" max="2860" width="6.5546875" style="61" customWidth="1"/>
    <col min="2861" max="2861" width="11.5546875" style="61" bestFit="1" customWidth="1"/>
    <col min="2862" max="2862" width="4" style="61" customWidth="1"/>
    <col min="2863" max="2863" width="2.88671875" style="61" customWidth="1"/>
    <col min="2864" max="2864" width="3.33203125" style="61" bestFit="1" customWidth="1"/>
    <col min="2865" max="2865" width="4" style="61" customWidth="1"/>
    <col min="2866" max="2866" width="3.5546875" style="61" customWidth="1"/>
    <col min="2867" max="3072" width="8.88671875" style="61"/>
    <col min="3073" max="3073" width="4.88671875" style="61" customWidth="1"/>
    <col min="3074" max="3074" width="17" style="61" customWidth="1"/>
    <col min="3075" max="3075" width="10.33203125" style="61" customWidth="1"/>
    <col min="3076" max="3076" width="9.33203125" style="61" customWidth="1"/>
    <col min="3077" max="3077" width="10.33203125" style="61" customWidth="1"/>
    <col min="3078" max="3078" width="6.88671875" style="61" customWidth="1"/>
    <col min="3079" max="3079" width="5.5546875" style="61" customWidth="1"/>
    <col min="3080" max="3080" width="5.88671875" style="61" customWidth="1"/>
    <col min="3081" max="3081" width="7.77734375" style="61" customWidth="1"/>
    <col min="3082" max="3082" width="7.5546875" style="61" customWidth="1"/>
    <col min="3083" max="3083" width="6.5546875" style="61" customWidth="1"/>
    <col min="3084" max="3084" width="4.109375" style="61" customWidth="1"/>
    <col min="3085" max="3085" width="4.21875" style="61" customWidth="1"/>
    <col min="3086" max="3086" width="7.6640625" style="61" customWidth="1"/>
    <col min="3087" max="3089" width="5.33203125" style="61" customWidth="1"/>
    <col min="3090" max="3090" width="4.33203125" style="61" customWidth="1"/>
    <col min="3091" max="3091" width="5.44140625" style="61" customWidth="1"/>
    <col min="3092" max="3092" width="6.21875" style="61" customWidth="1"/>
    <col min="3093" max="3093" width="4.5546875" style="61" customWidth="1"/>
    <col min="3094" max="3094" width="7.77734375" style="61" customWidth="1"/>
    <col min="3095" max="3095" width="7.88671875" style="61" customWidth="1"/>
    <col min="3096" max="3096" width="8.77734375" style="61" customWidth="1"/>
    <col min="3097" max="3097" width="5.33203125" style="61" customWidth="1"/>
    <col min="3098" max="3098" width="4.77734375" style="61" customWidth="1"/>
    <col min="3099" max="3099" width="4.5546875" style="61" customWidth="1"/>
    <col min="3100" max="3100" width="5.77734375" style="61" customWidth="1"/>
    <col min="3101" max="3101" width="8.5546875" style="61" customWidth="1"/>
    <col min="3102" max="3102" width="5.21875" style="61" customWidth="1"/>
    <col min="3103" max="3104" width="3.88671875" style="61" customWidth="1"/>
    <col min="3105" max="3105" width="6" style="61" customWidth="1"/>
    <col min="3106" max="3106" width="6.21875" style="61" customWidth="1"/>
    <col min="3107" max="3107" width="5.88671875" style="61" customWidth="1"/>
    <col min="3108" max="3113" width="4.6640625" style="61" customWidth="1"/>
    <col min="3114" max="3114" width="14.6640625" style="61" customWidth="1"/>
    <col min="3115" max="3115" width="7.88671875" style="61" customWidth="1"/>
    <col min="3116" max="3116" width="6.5546875" style="61" customWidth="1"/>
    <col min="3117" max="3117" width="11.5546875" style="61" bestFit="1" customWidth="1"/>
    <col min="3118" max="3118" width="4" style="61" customWidth="1"/>
    <col min="3119" max="3119" width="2.88671875" style="61" customWidth="1"/>
    <col min="3120" max="3120" width="3.33203125" style="61" bestFit="1" customWidth="1"/>
    <col min="3121" max="3121" width="4" style="61" customWidth="1"/>
    <col min="3122" max="3122" width="3.5546875" style="61" customWidth="1"/>
    <col min="3123" max="3328" width="8.88671875" style="61"/>
    <col min="3329" max="3329" width="4.88671875" style="61" customWidth="1"/>
    <col min="3330" max="3330" width="17" style="61" customWidth="1"/>
    <col min="3331" max="3331" width="10.33203125" style="61" customWidth="1"/>
    <col min="3332" max="3332" width="9.33203125" style="61" customWidth="1"/>
    <col min="3333" max="3333" width="10.33203125" style="61" customWidth="1"/>
    <col min="3334" max="3334" width="6.88671875" style="61" customWidth="1"/>
    <col min="3335" max="3335" width="5.5546875" style="61" customWidth="1"/>
    <col min="3336" max="3336" width="5.88671875" style="61" customWidth="1"/>
    <col min="3337" max="3337" width="7.77734375" style="61" customWidth="1"/>
    <col min="3338" max="3338" width="7.5546875" style="61" customWidth="1"/>
    <col min="3339" max="3339" width="6.5546875" style="61" customWidth="1"/>
    <col min="3340" max="3340" width="4.109375" style="61" customWidth="1"/>
    <col min="3341" max="3341" width="4.21875" style="61" customWidth="1"/>
    <col min="3342" max="3342" width="7.6640625" style="61" customWidth="1"/>
    <col min="3343" max="3345" width="5.33203125" style="61" customWidth="1"/>
    <col min="3346" max="3346" width="4.33203125" style="61" customWidth="1"/>
    <col min="3347" max="3347" width="5.44140625" style="61" customWidth="1"/>
    <col min="3348" max="3348" width="6.21875" style="61" customWidth="1"/>
    <col min="3349" max="3349" width="4.5546875" style="61" customWidth="1"/>
    <col min="3350" max="3350" width="7.77734375" style="61" customWidth="1"/>
    <col min="3351" max="3351" width="7.88671875" style="61" customWidth="1"/>
    <col min="3352" max="3352" width="8.77734375" style="61" customWidth="1"/>
    <col min="3353" max="3353" width="5.33203125" style="61" customWidth="1"/>
    <col min="3354" max="3354" width="4.77734375" style="61" customWidth="1"/>
    <col min="3355" max="3355" width="4.5546875" style="61" customWidth="1"/>
    <col min="3356" max="3356" width="5.77734375" style="61" customWidth="1"/>
    <col min="3357" max="3357" width="8.5546875" style="61" customWidth="1"/>
    <col min="3358" max="3358" width="5.21875" style="61" customWidth="1"/>
    <col min="3359" max="3360" width="3.88671875" style="61" customWidth="1"/>
    <col min="3361" max="3361" width="6" style="61" customWidth="1"/>
    <col min="3362" max="3362" width="6.21875" style="61" customWidth="1"/>
    <col min="3363" max="3363" width="5.88671875" style="61" customWidth="1"/>
    <col min="3364" max="3369" width="4.6640625" style="61" customWidth="1"/>
    <col min="3370" max="3370" width="14.6640625" style="61" customWidth="1"/>
    <col min="3371" max="3371" width="7.88671875" style="61" customWidth="1"/>
    <col min="3372" max="3372" width="6.5546875" style="61" customWidth="1"/>
    <col min="3373" max="3373" width="11.5546875" style="61" bestFit="1" customWidth="1"/>
    <col min="3374" max="3374" width="4" style="61" customWidth="1"/>
    <col min="3375" max="3375" width="2.88671875" style="61" customWidth="1"/>
    <col min="3376" max="3376" width="3.33203125" style="61" bestFit="1" customWidth="1"/>
    <col min="3377" max="3377" width="4" style="61" customWidth="1"/>
    <col min="3378" max="3378" width="3.5546875" style="61" customWidth="1"/>
    <col min="3379" max="3584" width="8.88671875" style="61"/>
    <col min="3585" max="3585" width="4.88671875" style="61" customWidth="1"/>
    <col min="3586" max="3586" width="17" style="61" customWidth="1"/>
    <col min="3587" max="3587" width="10.33203125" style="61" customWidth="1"/>
    <col min="3588" max="3588" width="9.33203125" style="61" customWidth="1"/>
    <col min="3589" max="3589" width="10.33203125" style="61" customWidth="1"/>
    <col min="3590" max="3590" width="6.88671875" style="61" customWidth="1"/>
    <col min="3591" max="3591" width="5.5546875" style="61" customWidth="1"/>
    <col min="3592" max="3592" width="5.88671875" style="61" customWidth="1"/>
    <col min="3593" max="3593" width="7.77734375" style="61" customWidth="1"/>
    <col min="3594" max="3594" width="7.5546875" style="61" customWidth="1"/>
    <col min="3595" max="3595" width="6.5546875" style="61" customWidth="1"/>
    <col min="3596" max="3596" width="4.109375" style="61" customWidth="1"/>
    <col min="3597" max="3597" width="4.21875" style="61" customWidth="1"/>
    <col min="3598" max="3598" width="7.6640625" style="61" customWidth="1"/>
    <col min="3599" max="3601" width="5.33203125" style="61" customWidth="1"/>
    <col min="3602" max="3602" width="4.33203125" style="61" customWidth="1"/>
    <col min="3603" max="3603" width="5.44140625" style="61" customWidth="1"/>
    <col min="3604" max="3604" width="6.21875" style="61" customWidth="1"/>
    <col min="3605" max="3605" width="4.5546875" style="61" customWidth="1"/>
    <col min="3606" max="3606" width="7.77734375" style="61" customWidth="1"/>
    <col min="3607" max="3607" width="7.88671875" style="61" customWidth="1"/>
    <col min="3608" max="3608" width="8.77734375" style="61" customWidth="1"/>
    <col min="3609" max="3609" width="5.33203125" style="61" customWidth="1"/>
    <col min="3610" max="3610" width="4.77734375" style="61" customWidth="1"/>
    <col min="3611" max="3611" width="4.5546875" style="61" customWidth="1"/>
    <col min="3612" max="3612" width="5.77734375" style="61" customWidth="1"/>
    <col min="3613" max="3613" width="8.5546875" style="61" customWidth="1"/>
    <col min="3614" max="3614" width="5.21875" style="61" customWidth="1"/>
    <col min="3615" max="3616" width="3.88671875" style="61" customWidth="1"/>
    <col min="3617" max="3617" width="6" style="61" customWidth="1"/>
    <col min="3618" max="3618" width="6.21875" style="61" customWidth="1"/>
    <col min="3619" max="3619" width="5.88671875" style="61" customWidth="1"/>
    <col min="3620" max="3625" width="4.6640625" style="61" customWidth="1"/>
    <col min="3626" max="3626" width="14.6640625" style="61" customWidth="1"/>
    <col min="3627" max="3627" width="7.88671875" style="61" customWidth="1"/>
    <col min="3628" max="3628" width="6.5546875" style="61" customWidth="1"/>
    <col min="3629" max="3629" width="11.5546875" style="61" bestFit="1" customWidth="1"/>
    <col min="3630" max="3630" width="4" style="61" customWidth="1"/>
    <col min="3631" max="3631" width="2.88671875" style="61" customWidth="1"/>
    <col min="3632" max="3632" width="3.33203125" style="61" bestFit="1" customWidth="1"/>
    <col min="3633" max="3633" width="4" style="61" customWidth="1"/>
    <col min="3634" max="3634" width="3.5546875" style="61" customWidth="1"/>
    <col min="3635" max="3840" width="8.88671875" style="61"/>
    <col min="3841" max="3841" width="4.88671875" style="61" customWidth="1"/>
    <col min="3842" max="3842" width="17" style="61" customWidth="1"/>
    <col min="3843" max="3843" width="10.33203125" style="61" customWidth="1"/>
    <col min="3844" max="3844" width="9.33203125" style="61" customWidth="1"/>
    <col min="3845" max="3845" width="10.33203125" style="61" customWidth="1"/>
    <col min="3846" max="3846" width="6.88671875" style="61" customWidth="1"/>
    <col min="3847" max="3847" width="5.5546875" style="61" customWidth="1"/>
    <col min="3848" max="3848" width="5.88671875" style="61" customWidth="1"/>
    <col min="3849" max="3849" width="7.77734375" style="61" customWidth="1"/>
    <col min="3850" max="3850" width="7.5546875" style="61" customWidth="1"/>
    <col min="3851" max="3851" width="6.5546875" style="61" customWidth="1"/>
    <col min="3852" max="3852" width="4.109375" style="61" customWidth="1"/>
    <col min="3853" max="3853" width="4.21875" style="61" customWidth="1"/>
    <col min="3854" max="3854" width="7.6640625" style="61" customWidth="1"/>
    <col min="3855" max="3857" width="5.33203125" style="61" customWidth="1"/>
    <col min="3858" max="3858" width="4.33203125" style="61" customWidth="1"/>
    <col min="3859" max="3859" width="5.44140625" style="61" customWidth="1"/>
    <col min="3860" max="3860" width="6.21875" style="61" customWidth="1"/>
    <col min="3861" max="3861" width="4.5546875" style="61" customWidth="1"/>
    <col min="3862" max="3862" width="7.77734375" style="61" customWidth="1"/>
    <col min="3863" max="3863" width="7.88671875" style="61" customWidth="1"/>
    <col min="3864" max="3864" width="8.77734375" style="61" customWidth="1"/>
    <col min="3865" max="3865" width="5.33203125" style="61" customWidth="1"/>
    <col min="3866" max="3866" width="4.77734375" style="61" customWidth="1"/>
    <col min="3867" max="3867" width="4.5546875" style="61" customWidth="1"/>
    <col min="3868" max="3868" width="5.77734375" style="61" customWidth="1"/>
    <col min="3869" max="3869" width="8.5546875" style="61" customWidth="1"/>
    <col min="3870" max="3870" width="5.21875" style="61" customWidth="1"/>
    <col min="3871" max="3872" width="3.88671875" style="61" customWidth="1"/>
    <col min="3873" max="3873" width="6" style="61" customWidth="1"/>
    <col min="3874" max="3874" width="6.21875" style="61" customWidth="1"/>
    <col min="3875" max="3875" width="5.88671875" style="61" customWidth="1"/>
    <col min="3876" max="3881" width="4.6640625" style="61" customWidth="1"/>
    <col min="3882" max="3882" width="14.6640625" style="61" customWidth="1"/>
    <col min="3883" max="3883" width="7.88671875" style="61" customWidth="1"/>
    <col min="3884" max="3884" width="6.5546875" style="61" customWidth="1"/>
    <col min="3885" max="3885" width="11.5546875" style="61" bestFit="1" customWidth="1"/>
    <col min="3886" max="3886" width="4" style="61" customWidth="1"/>
    <col min="3887" max="3887" width="2.88671875" style="61" customWidth="1"/>
    <col min="3888" max="3888" width="3.33203125" style="61" bestFit="1" customWidth="1"/>
    <col min="3889" max="3889" width="4" style="61" customWidth="1"/>
    <col min="3890" max="3890" width="3.5546875" style="61" customWidth="1"/>
    <col min="3891" max="4096" width="8.88671875" style="61"/>
    <col min="4097" max="4097" width="4.88671875" style="61" customWidth="1"/>
    <col min="4098" max="4098" width="17" style="61" customWidth="1"/>
    <col min="4099" max="4099" width="10.33203125" style="61" customWidth="1"/>
    <col min="4100" max="4100" width="9.33203125" style="61" customWidth="1"/>
    <col min="4101" max="4101" width="10.33203125" style="61" customWidth="1"/>
    <col min="4102" max="4102" width="6.88671875" style="61" customWidth="1"/>
    <col min="4103" max="4103" width="5.5546875" style="61" customWidth="1"/>
    <col min="4104" max="4104" width="5.88671875" style="61" customWidth="1"/>
    <col min="4105" max="4105" width="7.77734375" style="61" customWidth="1"/>
    <col min="4106" max="4106" width="7.5546875" style="61" customWidth="1"/>
    <col min="4107" max="4107" width="6.5546875" style="61" customWidth="1"/>
    <col min="4108" max="4108" width="4.109375" style="61" customWidth="1"/>
    <col min="4109" max="4109" width="4.21875" style="61" customWidth="1"/>
    <col min="4110" max="4110" width="7.6640625" style="61" customWidth="1"/>
    <col min="4111" max="4113" width="5.33203125" style="61" customWidth="1"/>
    <col min="4114" max="4114" width="4.33203125" style="61" customWidth="1"/>
    <col min="4115" max="4115" width="5.44140625" style="61" customWidth="1"/>
    <col min="4116" max="4116" width="6.21875" style="61" customWidth="1"/>
    <col min="4117" max="4117" width="4.5546875" style="61" customWidth="1"/>
    <col min="4118" max="4118" width="7.77734375" style="61" customWidth="1"/>
    <col min="4119" max="4119" width="7.88671875" style="61" customWidth="1"/>
    <col min="4120" max="4120" width="8.77734375" style="61" customWidth="1"/>
    <col min="4121" max="4121" width="5.33203125" style="61" customWidth="1"/>
    <col min="4122" max="4122" width="4.77734375" style="61" customWidth="1"/>
    <col min="4123" max="4123" width="4.5546875" style="61" customWidth="1"/>
    <col min="4124" max="4124" width="5.77734375" style="61" customWidth="1"/>
    <col min="4125" max="4125" width="8.5546875" style="61" customWidth="1"/>
    <col min="4126" max="4126" width="5.21875" style="61" customWidth="1"/>
    <col min="4127" max="4128" width="3.88671875" style="61" customWidth="1"/>
    <col min="4129" max="4129" width="6" style="61" customWidth="1"/>
    <col min="4130" max="4130" width="6.21875" style="61" customWidth="1"/>
    <col min="4131" max="4131" width="5.88671875" style="61" customWidth="1"/>
    <col min="4132" max="4137" width="4.6640625" style="61" customWidth="1"/>
    <col min="4138" max="4138" width="14.6640625" style="61" customWidth="1"/>
    <col min="4139" max="4139" width="7.88671875" style="61" customWidth="1"/>
    <col min="4140" max="4140" width="6.5546875" style="61" customWidth="1"/>
    <col min="4141" max="4141" width="11.5546875" style="61" bestFit="1" customWidth="1"/>
    <col min="4142" max="4142" width="4" style="61" customWidth="1"/>
    <col min="4143" max="4143" width="2.88671875" style="61" customWidth="1"/>
    <col min="4144" max="4144" width="3.33203125" style="61" bestFit="1" customWidth="1"/>
    <col min="4145" max="4145" width="4" style="61" customWidth="1"/>
    <col min="4146" max="4146" width="3.5546875" style="61" customWidth="1"/>
    <col min="4147" max="4352" width="8.88671875" style="61"/>
    <col min="4353" max="4353" width="4.88671875" style="61" customWidth="1"/>
    <col min="4354" max="4354" width="17" style="61" customWidth="1"/>
    <col min="4355" max="4355" width="10.33203125" style="61" customWidth="1"/>
    <col min="4356" max="4356" width="9.33203125" style="61" customWidth="1"/>
    <col min="4357" max="4357" width="10.33203125" style="61" customWidth="1"/>
    <col min="4358" max="4358" width="6.88671875" style="61" customWidth="1"/>
    <col min="4359" max="4359" width="5.5546875" style="61" customWidth="1"/>
    <col min="4360" max="4360" width="5.88671875" style="61" customWidth="1"/>
    <col min="4361" max="4361" width="7.77734375" style="61" customWidth="1"/>
    <col min="4362" max="4362" width="7.5546875" style="61" customWidth="1"/>
    <col min="4363" max="4363" width="6.5546875" style="61" customWidth="1"/>
    <col min="4364" max="4364" width="4.109375" style="61" customWidth="1"/>
    <col min="4365" max="4365" width="4.21875" style="61" customWidth="1"/>
    <col min="4366" max="4366" width="7.6640625" style="61" customWidth="1"/>
    <col min="4367" max="4369" width="5.33203125" style="61" customWidth="1"/>
    <col min="4370" max="4370" width="4.33203125" style="61" customWidth="1"/>
    <col min="4371" max="4371" width="5.44140625" style="61" customWidth="1"/>
    <col min="4372" max="4372" width="6.21875" style="61" customWidth="1"/>
    <col min="4373" max="4373" width="4.5546875" style="61" customWidth="1"/>
    <col min="4374" max="4374" width="7.77734375" style="61" customWidth="1"/>
    <col min="4375" max="4375" width="7.88671875" style="61" customWidth="1"/>
    <col min="4376" max="4376" width="8.77734375" style="61" customWidth="1"/>
    <col min="4377" max="4377" width="5.33203125" style="61" customWidth="1"/>
    <col min="4378" max="4378" width="4.77734375" style="61" customWidth="1"/>
    <col min="4379" max="4379" width="4.5546875" style="61" customWidth="1"/>
    <col min="4380" max="4380" width="5.77734375" style="61" customWidth="1"/>
    <col min="4381" max="4381" width="8.5546875" style="61" customWidth="1"/>
    <col min="4382" max="4382" width="5.21875" style="61" customWidth="1"/>
    <col min="4383" max="4384" width="3.88671875" style="61" customWidth="1"/>
    <col min="4385" max="4385" width="6" style="61" customWidth="1"/>
    <col min="4386" max="4386" width="6.21875" style="61" customWidth="1"/>
    <col min="4387" max="4387" width="5.88671875" style="61" customWidth="1"/>
    <col min="4388" max="4393" width="4.6640625" style="61" customWidth="1"/>
    <col min="4394" max="4394" width="14.6640625" style="61" customWidth="1"/>
    <col min="4395" max="4395" width="7.88671875" style="61" customWidth="1"/>
    <col min="4396" max="4396" width="6.5546875" style="61" customWidth="1"/>
    <col min="4397" max="4397" width="11.5546875" style="61" bestFit="1" customWidth="1"/>
    <col min="4398" max="4398" width="4" style="61" customWidth="1"/>
    <col min="4399" max="4399" width="2.88671875" style="61" customWidth="1"/>
    <col min="4400" max="4400" width="3.33203125" style="61" bestFit="1" customWidth="1"/>
    <col min="4401" max="4401" width="4" style="61" customWidth="1"/>
    <col min="4402" max="4402" width="3.5546875" style="61" customWidth="1"/>
    <col min="4403" max="4608" width="8.88671875" style="61"/>
    <col min="4609" max="4609" width="4.88671875" style="61" customWidth="1"/>
    <col min="4610" max="4610" width="17" style="61" customWidth="1"/>
    <col min="4611" max="4611" width="10.33203125" style="61" customWidth="1"/>
    <col min="4612" max="4612" width="9.33203125" style="61" customWidth="1"/>
    <col min="4613" max="4613" width="10.33203125" style="61" customWidth="1"/>
    <col min="4614" max="4614" width="6.88671875" style="61" customWidth="1"/>
    <col min="4615" max="4615" width="5.5546875" style="61" customWidth="1"/>
    <col min="4616" max="4616" width="5.88671875" style="61" customWidth="1"/>
    <col min="4617" max="4617" width="7.77734375" style="61" customWidth="1"/>
    <col min="4618" max="4618" width="7.5546875" style="61" customWidth="1"/>
    <col min="4619" max="4619" width="6.5546875" style="61" customWidth="1"/>
    <col min="4620" max="4620" width="4.109375" style="61" customWidth="1"/>
    <col min="4621" max="4621" width="4.21875" style="61" customWidth="1"/>
    <col min="4622" max="4622" width="7.6640625" style="61" customWidth="1"/>
    <col min="4623" max="4625" width="5.33203125" style="61" customWidth="1"/>
    <col min="4626" max="4626" width="4.33203125" style="61" customWidth="1"/>
    <col min="4627" max="4627" width="5.44140625" style="61" customWidth="1"/>
    <col min="4628" max="4628" width="6.21875" style="61" customWidth="1"/>
    <col min="4629" max="4629" width="4.5546875" style="61" customWidth="1"/>
    <col min="4630" max="4630" width="7.77734375" style="61" customWidth="1"/>
    <col min="4631" max="4631" width="7.88671875" style="61" customWidth="1"/>
    <col min="4632" max="4632" width="8.77734375" style="61" customWidth="1"/>
    <col min="4633" max="4633" width="5.33203125" style="61" customWidth="1"/>
    <col min="4634" max="4634" width="4.77734375" style="61" customWidth="1"/>
    <col min="4635" max="4635" width="4.5546875" style="61" customWidth="1"/>
    <col min="4636" max="4636" width="5.77734375" style="61" customWidth="1"/>
    <col min="4637" max="4637" width="8.5546875" style="61" customWidth="1"/>
    <col min="4638" max="4638" width="5.21875" style="61" customWidth="1"/>
    <col min="4639" max="4640" width="3.88671875" style="61" customWidth="1"/>
    <col min="4641" max="4641" width="6" style="61" customWidth="1"/>
    <col min="4642" max="4642" width="6.21875" style="61" customWidth="1"/>
    <col min="4643" max="4643" width="5.88671875" style="61" customWidth="1"/>
    <col min="4644" max="4649" width="4.6640625" style="61" customWidth="1"/>
    <col min="4650" max="4650" width="14.6640625" style="61" customWidth="1"/>
    <col min="4651" max="4651" width="7.88671875" style="61" customWidth="1"/>
    <col min="4652" max="4652" width="6.5546875" style="61" customWidth="1"/>
    <col min="4653" max="4653" width="11.5546875" style="61" bestFit="1" customWidth="1"/>
    <col min="4654" max="4654" width="4" style="61" customWidth="1"/>
    <col min="4655" max="4655" width="2.88671875" style="61" customWidth="1"/>
    <col min="4656" max="4656" width="3.33203125" style="61" bestFit="1" customWidth="1"/>
    <col min="4657" max="4657" width="4" style="61" customWidth="1"/>
    <col min="4658" max="4658" width="3.5546875" style="61" customWidth="1"/>
    <col min="4659" max="4864" width="8.88671875" style="61"/>
    <col min="4865" max="4865" width="4.88671875" style="61" customWidth="1"/>
    <col min="4866" max="4866" width="17" style="61" customWidth="1"/>
    <col min="4867" max="4867" width="10.33203125" style="61" customWidth="1"/>
    <col min="4868" max="4868" width="9.33203125" style="61" customWidth="1"/>
    <col min="4869" max="4869" width="10.33203125" style="61" customWidth="1"/>
    <col min="4870" max="4870" width="6.88671875" style="61" customWidth="1"/>
    <col min="4871" max="4871" width="5.5546875" style="61" customWidth="1"/>
    <col min="4872" max="4872" width="5.88671875" style="61" customWidth="1"/>
    <col min="4873" max="4873" width="7.77734375" style="61" customWidth="1"/>
    <col min="4874" max="4874" width="7.5546875" style="61" customWidth="1"/>
    <col min="4875" max="4875" width="6.5546875" style="61" customWidth="1"/>
    <col min="4876" max="4876" width="4.109375" style="61" customWidth="1"/>
    <col min="4877" max="4877" width="4.21875" style="61" customWidth="1"/>
    <col min="4878" max="4878" width="7.6640625" style="61" customWidth="1"/>
    <col min="4879" max="4881" width="5.33203125" style="61" customWidth="1"/>
    <col min="4882" max="4882" width="4.33203125" style="61" customWidth="1"/>
    <col min="4883" max="4883" width="5.44140625" style="61" customWidth="1"/>
    <col min="4884" max="4884" width="6.21875" style="61" customWidth="1"/>
    <col min="4885" max="4885" width="4.5546875" style="61" customWidth="1"/>
    <col min="4886" max="4886" width="7.77734375" style="61" customWidth="1"/>
    <col min="4887" max="4887" width="7.88671875" style="61" customWidth="1"/>
    <col min="4888" max="4888" width="8.77734375" style="61" customWidth="1"/>
    <col min="4889" max="4889" width="5.33203125" style="61" customWidth="1"/>
    <col min="4890" max="4890" width="4.77734375" style="61" customWidth="1"/>
    <col min="4891" max="4891" width="4.5546875" style="61" customWidth="1"/>
    <col min="4892" max="4892" width="5.77734375" style="61" customWidth="1"/>
    <col min="4893" max="4893" width="8.5546875" style="61" customWidth="1"/>
    <col min="4894" max="4894" width="5.21875" style="61" customWidth="1"/>
    <col min="4895" max="4896" width="3.88671875" style="61" customWidth="1"/>
    <col min="4897" max="4897" width="6" style="61" customWidth="1"/>
    <col min="4898" max="4898" width="6.21875" style="61" customWidth="1"/>
    <col min="4899" max="4899" width="5.88671875" style="61" customWidth="1"/>
    <col min="4900" max="4905" width="4.6640625" style="61" customWidth="1"/>
    <col min="4906" max="4906" width="14.6640625" style="61" customWidth="1"/>
    <col min="4907" max="4907" width="7.88671875" style="61" customWidth="1"/>
    <col min="4908" max="4908" width="6.5546875" style="61" customWidth="1"/>
    <col min="4909" max="4909" width="11.5546875" style="61" bestFit="1" customWidth="1"/>
    <col min="4910" max="4910" width="4" style="61" customWidth="1"/>
    <col min="4911" max="4911" width="2.88671875" style="61" customWidth="1"/>
    <col min="4912" max="4912" width="3.33203125" style="61" bestFit="1" customWidth="1"/>
    <col min="4913" max="4913" width="4" style="61" customWidth="1"/>
    <col min="4914" max="4914" width="3.5546875" style="61" customWidth="1"/>
    <col min="4915" max="5120" width="8.88671875" style="61"/>
    <col min="5121" max="5121" width="4.88671875" style="61" customWidth="1"/>
    <col min="5122" max="5122" width="17" style="61" customWidth="1"/>
    <col min="5123" max="5123" width="10.33203125" style="61" customWidth="1"/>
    <col min="5124" max="5124" width="9.33203125" style="61" customWidth="1"/>
    <col min="5125" max="5125" width="10.33203125" style="61" customWidth="1"/>
    <col min="5126" max="5126" width="6.88671875" style="61" customWidth="1"/>
    <col min="5127" max="5127" width="5.5546875" style="61" customWidth="1"/>
    <col min="5128" max="5128" width="5.88671875" style="61" customWidth="1"/>
    <col min="5129" max="5129" width="7.77734375" style="61" customWidth="1"/>
    <col min="5130" max="5130" width="7.5546875" style="61" customWidth="1"/>
    <col min="5131" max="5131" width="6.5546875" style="61" customWidth="1"/>
    <col min="5132" max="5132" width="4.109375" style="61" customWidth="1"/>
    <col min="5133" max="5133" width="4.21875" style="61" customWidth="1"/>
    <col min="5134" max="5134" width="7.6640625" style="61" customWidth="1"/>
    <col min="5135" max="5137" width="5.33203125" style="61" customWidth="1"/>
    <col min="5138" max="5138" width="4.33203125" style="61" customWidth="1"/>
    <col min="5139" max="5139" width="5.44140625" style="61" customWidth="1"/>
    <col min="5140" max="5140" width="6.21875" style="61" customWidth="1"/>
    <col min="5141" max="5141" width="4.5546875" style="61" customWidth="1"/>
    <col min="5142" max="5142" width="7.77734375" style="61" customWidth="1"/>
    <col min="5143" max="5143" width="7.88671875" style="61" customWidth="1"/>
    <col min="5144" max="5144" width="8.77734375" style="61" customWidth="1"/>
    <col min="5145" max="5145" width="5.33203125" style="61" customWidth="1"/>
    <col min="5146" max="5146" width="4.77734375" style="61" customWidth="1"/>
    <col min="5147" max="5147" width="4.5546875" style="61" customWidth="1"/>
    <col min="5148" max="5148" width="5.77734375" style="61" customWidth="1"/>
    <col min="5149" max="5149" width="8.5546875" style="61" customWidth="1"/>
    <col min="5150" max="5150" width="5.21875" style="61" customWidth="1"/>
    <col min="5151" max="5152" width="3.88671875" style="61" customWidth="1"/>
    <col min="5153" max="5153" width="6" style="61" customWidth="1"/>
    <col min="5154" max="5154" width="6.21875" style="61" customWidth="1"/>
    <col min="5155" max="5155" width="5.88671875" style="61" customWidth="1"/>
    <col min="5156" max="5161" width="4.6640625" style="61" customWidth="1"/>
    <col min="5162" max="5162" width="14.6640625" style="61" customWidth="1"/>
    <col min="5163" max="5163" width="7.88671875" style="61" customWidth="1"/>
    <col min="5164" max="5164" width="6.5546875" style="61" customWidth="1"/>
    <col min="5165" max="5165" width="11.5546875" style="61" bestFit="1" customWidth="1"/>
    <col min="5166" max="5166" width="4" style="61" customWidth="1"/>
    <col min="5167" max="5167" width="2.88671875" style="61" customWidth="1"/>
    <col min="5168" max="5168" width="3.33203125" style="61" bestFit="1" customWidth="1"/>
    <col min="5169" max="5169" width="4" style="61" customWidth="1"/>
    <col min="5170" max="5170" width="3.5546875" style="61" customWidth="1"/>
    <col min="5171" max="5376" width="8.88671875" style="61"/>
    <col min="5377" max="5377" width="4.88671875" style="61" customWidth="1"/>
    <col min="5378" max="5378" width="17" style="61" customWidth="1"/>
    <col min="5379" max="5379" width="10.33203125" style="61" customWidth="1"/>
    <col min="5380" max="5380" width="9.33203125" style="61" customWidth="1"/>
    <col min="5381" max="5381" width="10.33203125" style="61" customWidth="1"/>
    <col min="5382" max="5382" width="6.88671875" style="61" customWidth="1"/>
    <col min="5383" max="5383" width="5.5546875" style="61" customWidth="1"/>
    <col min="5384" max="5384" width="5.88671875" style="61" customWidth="1"/>
    <col min="5385" max="5385" width="7.77734375" style="61" customWidth="1"/>
    <col min="5386" max="5386" width="7.5546875" style="61" customWidth="1"/>
    <col min="5387" max="5387" width="6.5546875" style="61" customWidth="1"/>
    <col min="5388" max="5388" width="4.109375" style="61" customWidth="1"/>
    <col min="5389" max="5389" width="4.21875" style="61" customWidth="1"/>
    <col min="5390" max="5390" width="7.6640625" style="61" customWidth="1"/>
    <col min="5391" max="5393" width="5.33203125" style="61" customWidth="1"/>
    <col min="5394" max="5394" width="4.33203125" style="61" customWidth="1"/>
    <col min="5395" max="5395" width="5.44140625" style="61" customWidth="1"/>
    <col min="5396" max="5396" width="6.21875" style="61" customWidth="1"/>
    <col min="5397" max="5397" width="4.5546875" style="61" customWidth="1"/>
    <col min="5398" max="5398" width="7.77734375" style="61" customWidth="1"/>
    <col min="5399" max="5399" width="7.88671875" style="61" customWidth="1"/>
    <col min="5400" max="5400" width="8.77734375" style="61" customWidth="1"/>
    <col min="5401" max="5401" width="5.33203125" style="61" customWidth="1"/>
    <col min="5402" max="5402" width="4.77734375" style="61" customWidth="1"/>
    <col min="5403" max="5403" width="4.5546875" style="61" customWidth="1"/>
    <col min="5404" max="5404" width="5.77734375" style="61" customWidth="1"/>
    <col min="5405" max="5405" width="8.5546875" style="61" customWidth="1"/>
    <col min="5406" max="5406" width="5.21875" style="61" customWidth="1"/>
    <col min="5407" max="5408" width="3.88671875" style="61" customWidth="1"/>
    <col min="5409" max="5409" width="6" style="61" customWidth="1"/>
    <col min="5410" max="5410" width="6.21875" style="61" customWidth="1"/>
    <col min="5411" max="5411" width="5.88671875" style="61" customWidth="1"/>
    <col min="5412" max="5417" width="4.6640625" style="61" customWidth="1"/>
    <col min="5418" max="5418" width="14.6640625" style="61" customWidth="1"/>
    <col min="5419" max="5419" width="7.88671875" style="61" customWidth="1"/>
    <col min="5420" max="5420" width="6.5546875" style="61" customWidth="1"/>
    <col min="5421" max="5421" width="11.5546875" style="61" bestFit="1" customWidth="1"/>
    <col min="5422" max="5422" width="4" style="61" customWidth="1"/>
    <col min="5423" max="5423" width="2.88671875" style="61" customWidth="1"/>
    <col min="5424" max="5424" width="3.33203125" style="61" bestFit="1" customWidth="1"/>
    <col min="5425" max="5425" width="4" style="61" customWidth="1"/>
    <col min="5426" max="5426" width="3.5546875" style="61" customWidth="1"/>
    <col min="5427" max="5632" width="8.88671875" style="61"/>
    <col min="5633" max="5633" width="4.88671875" style="61" customWidth="1"/>
    <col min="5634" max="5634" width="17" style="61" customWidth="1"/>
    <col min="5635" max="5635" width="10.33203125" style="61" customWidth="1"/>
    <col min="5636" max="5636" width="9.33203125" style="61" customWidth="1"/>
    <col min="5637" max="5637" width="10.33203125" style="61" customWidth="1"/>
    <col min="5638" max="5638" width="6.88671875" style="61" customWidth="1"/>
    <col min="5639" max="5639" width="5.5546875" style="61" customWidth="1"/>
    <col min="5640" max="5640" width="5.88671875" style="61" customWidth="1"/>
    <col min="5641" max="5641" width="7.77734375" style="61" customWidth="1"/>
    <col min="5642" max="5642" width="7.5546875" style="61" customWidth="1"/>
    <col min="5643" max="5643" width="6.5546875" style="61" customWidth="1"/>
    <col min="5644" max="5644" width="4.109375" style="61" customWidth="1"/>
    <col min="5645" max="5645" width="4.21875" style="61" customWidth="1"/>
    <col min="5646" max="5646" width="7.6640625" style="61" customWidth="1"/>
    <col min="5647" max="5649" width="5.33203125" style="61" customWidth="1"/>
    <col min="5650" max="5650" width="4.33203125" style="61" customWidth="1"/>
    <col min="5651" max="5651" width="5.44140625" style="61" customWidth="1"/>
    <col min="5652" max="5652" width="6.21875" style="61" customWidth="1"/>
    <col min="5653" max="5653" width="4.5546875" style="61" customWidth="1"/>
    <col min="5654" max="5654" width="7.77734375" style="61" customWidth="1"/>
    <col min="5655" max="5655" width="7.88671875" style="61" customWidth="1"/>
    <col min="5656" max="5656" width="8.77734375" style="61" customWidth="1"/>
    <col min="5657" max="5657" width="5.33203125" style="61" customWidth="1"/>
    <col min="5658" max="5658" width="4.77734375" style="61" customWidth="1"/>
    <col min="5659" max="5659" width="4.5546875" style="61" customWidth="1"/>
    <col min="5660" max="5660" width="5.77734375" style="61" customWidth="1"/>
    <col min="5661" max="5661" width="8.5546875" style="61" customWidth="1"/>
    <col min="5662" max="5662" width="5.21875" style="61" customWidth="1"/>
    <col min="5663" max="5664" width="3.88671875" style="61" customWidth="1"/>
    <col min="5665" max="5665" width="6" style="61" customWidth="1"/>
    <col min="5666" max="5666" width="6.21875" style="61" customWidth="1"/>
    <col min="5667" max="5667" width="5.88671875" style="61" customWidth="1"/>
    <col min="5668" max="5673" width="4.6640625" style="61" customWidth="1"/>
    <col min="5674" max="5674" width="14.6640625" style="61" customWidth="1"/>
    <col min="5675" max="5675" width="7.88671875" style="61" customWidth="1"/>
    <col min="5676" max="5676" width="6.5546875" style="61" customWidth="1"/>
    <col min="5677" max="5677" width="11.5546875" style="61" bestFit="1" customWidth="1"/>
    <col min="5678" max="5678" width="4" style="61" customWidth="1"/>
    <col min="5679" max="5679" width="2.88671875" style="61" customWidth="1"/>
    <col min="5680" max="5680" width="3.33203125" style="61" bestFit="1" customWidth="1"/>
    <col min="5681" max="5681" width="4" style="61" customWidth="1"/>
    <col min="5682" max="5682" width="3.5546875" style="61" customWidth="1"/>
    <col min="5683" max="5888" width="8.88671875" style="61"/>
    <col min="5889" max="5889" width="4.88671875" style="61" customWidth="1"/>
    <col min="5890" max="5890" width="17" style="61" customWidth="1"/>
    <col min="5891" max="5891" width="10.33203125" style="61" customWidth="1"/>
    <col min="5892" max="5892" width="9.33203125" style="61" customWidth="1"/>
    <col min="5893" max="5893" width="10.33203125" style="61" customWidth="1"/>
    <col min="5894" max="5894" width="6.88671875" style="61" customWidth="1"/>
    <col min="5895" max="5895" width="5.5546875" style="61" customWidth="1"/>
    <col min="5896" max="5896" width="5.88671875" style="61" customWidth="1"/>
    <col min="5897" max="5897" width="7.77734375" style="61" customWidth="1"/>
    <col min="5898" max="5898" width="7.5546875" style="61" customWidth="1"/>
    <col min="5899" max="5899" width="6.5546875" style="61" customWidth="1"/>
    <col min="5900" max="5900" width="4.109375" style="61" customWidth="1"/>
    <col min="5901" max="5901" width="4.21875" style="61" customWidth="1"/>
    <col min="5902" max="5902" width="7.6640625" style="61" customWidth="1"/>
    <col min="5903" max="5905" width="5.33203125" style="61" customWidth="1"/>
    <col min="5906" max="5906" width="4.33203125" style="61" customWidth="1"/>
    <col min="5907" max="5907" width="5.44140625" style="61" customWidth="1"/>
    <col min="5908" max="5908" width="6.21875" style="61" customWidth="1"/>
    <col min="5909" max="5909" width="4.5546875" style="61" customWidth="1"/>
    <col min="5910" max="5910" width="7.77734375" style="61" customWidth="1"/>
    <col min="5911" max="5911" width="7.88671875" style="61" customWidth="1"/>
    <col min="5912" max="5912" width="8.77734375" style="61" customWidth="1"/>
    <col min="5913" max="5913" width="5.33203125" style="61" customWidth="1"/>
    <col min="5914" max="5914" width="4.77734375" style="61" customWidth="1"/>
    <col min="5915" max="5915" width="4.5546875" style="61" customWidth="1"/>
    <col min="5916" max="5916" width="5.77734375" style="61" customWidth="1"/>
    <col min="5917" max="5917" width="8.5546875" style="61" customWidth="1"/>
    <col min="5918" max="5918" width="5.21875" style="61" customWidth="1"/>
    <col min="5919" max="5920" width="3.88671875" style="61" customWidth="1"/>
    <col min="5921" max="5921" width="6" style="61" customWidth="1"/>
    <col min="5922" max="5922" width="6.21875" style="61" customWidth="1"/>
    <col min="5923" max="5923" width="5.88671875" style="61" customWidth="1"/>
    <col min="5924" max="5929" width="4.6640625" style="61" customWidth="1"/>
    <col min="5930" max="5930" width="14.6640625" style="61" customWidth="1"/>
    <col min="5931" max="5931" width="7.88671875" style="61" customWidth="1"/>
    <col min="5932" max="5932" width="6.5546875" style="61" customWidth="1"/>
    <col min="5933" max="5933" width="11.5546875" style="61" bestFit="1" customWidth="1"/>
    <col min="5934" max="5934" width="4" style="61" customWidth="1"/>
    <col min="5935" max="5935" width="2.88671875" style="61" customWidth="1"/>
    <col min="5936" max="5936" width="3.33203125" style="61" bestFit="1" customWidth="1"/>
    <col min="5937" max="5937" width="4" style="61" customWidth="1"/>
    <col min="5938" max="5938" width="3.5546875" style="61" customWidth="1"/>
    <col min="5939" max="6144" width="8.88671875" style="61"/>
    <col min="6145" max="6145" width="4.88671875" style="61" customWidth="1"/>
    <col min="6146" max="6146" width="17" style="61" customWidth="1"/>
    <col min="6147" max="6147" width="10.33203125" style="61" customWidth="1"/>
    <col min="6148" max="6148" width="9.33203125" style="61" customWidth="1"/>
    <col min="6149" max="6149" width="10.33203125" style="61" customWidth="1"/>
    <col min="6150" max="6150" width="6.88671875" style="61" customWidth="1"/>
    <col min="6151" max="6151" width="5.5546875" style="61" customWidth="1"/>
    <col min="6152" max="6152" width="5.88671875" style="61" customWidth="1"/>
    <col min="6153" max="6153" width="7.77734375" style="61" customWidth="1"/>
    <col min="6154" max="6154" width="7.5546875" style="61" customWidth="1"/>
    <col min="6155" max="6155" width="6.5546875" style="61" customWidth="1"/>
    <col min="6156" max="6156" width="4.109375" style="61" customWidth="1"/>
    <col min="6157" max="6157" width="4.21875" style="61" customWidth="1"/>
    <col min="6158" max="6158" width="7.6640625" style="61" customWidth="1"/>
    <col min="6159" max="6161" width="5.33203125" style="61" customWidth="1"/>
    <col min="6162" max="6162" width="4.33203125" style="61" customWidth="1"/>
    <col min="6163" max="6163" width="5.44140625" style="61" customWidth="1"/>
    <col min="6164" max="6164" width="6.21875" style="61" customWidth="1"/>
    <col min="6165" max="6165" width="4.5546875" style="61" customWidth="1"/>
    <col min="6166" max="6166" width="7.77734375" style="61" customWidth="1"/>
    <col min="6167" max="6167" width="7.88671875" style="61" customWidth="1"/>
    <col min="6168" max="6168" width="8.77734375" style="61" customWidth="1"/>
    <col min="6169" max="6169" width="5.33203125" style="61" customWidth="1"/>
    <col min="6170" max="6170" width="4.77734375" style="61" customWidth="1"/>
    <col min="6171" max="6171" width="4.5546875" style="61" customWidth="1"/>
    <col min="6172" max="6172" width="5.77734375" style="61" customWidth="1"/>
    <col min="6173" max="6173" width="8.5546875" style="61" customWidth="1"/>
    <col min="6174" max="6174" width="5.21875" style="61" customWidth="1"/>
    <col min="6175" max="6176" width="3.88671875" style="61" customWidth="1"/>
    <col min="6177" max="6177" width="6" style="61" customWidth="1"/>
    <col min="6178" max="6178" width="6.21875" style="61" customWidth="1"/>
    <col min="6179" max="6179" width="5.88671875" style="61" customWidth="1"/>
    <col min="6180" max="6185" width="4.6640625" style="61" customWidth="1"/>
    <col min="6186" max="6186" width="14.6640625" style="61" customWidth="1"/>
    <col min="6187" max="6187" width="7.88671875" style="61" customWidth="1"/>
    <col min="6188" max="6188" width="6.5546875" style="61" customWidth="1"/>
    <col min="6189" max="6189" width="11.5546875" style="61" bestFit="1" customWidth="1"/>
    <col min="6190" max="6190" width="4" style="61" customWidth="1"/>
    <col min="6191" max="6191" width="2.88671875" style="61" customWidth="1"/>
    <col min="6192" max="6192" width="3.33203125" style="61" bestFit="1" customWidth="1"/>
    <col min="6193" max="6193" width="4" style="61" customWidth="1"/>
    <col min="6194" max="6194" width="3.5546875" style="61" customWidth="1"/>
    <col min="6195" max="6400" width="8.88671875" style="61"/>
    <col min="6401" max="6401" width="4.88671875" style="61" customWidth="1"/>
    <col min="6402" max="6402" width="17" style="61" customWidth="1"/>
    <col min="6403" max="6403" width="10.33203125" style="61" customWidth="1"/>
    <col min="6404" max="6404" width="9.33203125" style="61" customWidth="1"/>
    <col min="6405" max="6405" width="10.33203125" style="61" customWidth="1"/>
    <col min="6406" max="6406" width="6.88671875" style="61" customWidth="1"/>
    <col min="6407" max="6407" width="5.5546875" style="61" customWidth="1"/>
    <col min="6408" max="6408" width="5.88671875" style="61" customWidth="1"/>
    <col min="6409" max="6409" width="7.77734375" style="61" customWidth="1"/>
    <col min="6410" max="6410" width="7.5546875" style="61" customWidth="1"/>
    <col min="6411" max="6411" width="6.5546875" style="61" customWidth="1"/>
    <col min="6412" max="6412" width="4.109375" style="61" customWidth="1"/>
    <col min="6413" max="6413" width="4.21875" style="61" customWidth="1"/>
    <col min="6414" max="6414" width="7.6640625" style="61" customWidth="1"/>
    <col min="6415" max="6417" width="5.33203125" style="61" customWidth="1"/>
    <col min="6418" max="6418" width="4.33203125" style="61" customWidth="1"/>
    <col min="6419" max="6419" width="5.44140625" style="61" customWidth="1"/>
    <col min="6420" max="6420" width="6.21875" style="61" customWidth="1"/>
    <col min="6421" max="6421" width="4.5546875" style="61" customWidth="1"/>
    <col min="6422" max="6422" width="7.77734375" style="61" customWidth="1"/>
    <col min="6423" max="6423" width="7.88671875" style="61" customWidth="1"/>
    <col min="6424" max="6424" width="8.77734375" style="61" customWidth="1"/>
    <col min="6425" max="6425" width="5.33203125" style="61" customWidth="1"/>
    <col min="6426" max="6426" width="4.77734375" style="61" customWidth="1"/>
    <col min="6427" max="6427" width="4.5546875" style="61" customWidth="1"/>
    <col min="6428" max="6428" width="5.77734375" style="61" customWidth="1"/>
    <col min="6429" max="6429" width="8.5546875" style="61" customWidth="1"/>
    <col min="6430" max="6430" width="5.21875" style="61" customWidth="1"/>
    <col min="6431" max="6432" width="3.88671875" style="61" customWidth="1"/>
    <col min="6433" max="6433" width="6" style="61" customWidth="1"/>
    <col min="6434" max="6434" width="6.21875" style="61" customWidth="1"/>
    <col min="6435" max="6435" width="5.88671875" style="61" customWidth="1"/>
    <col min="6436" max="6441" width="4.6640625" style="61" customWidth="1"/>
    <col min="6442" max="6442" width="14.6640625" style="61" customWidth="1"/>
    <col min="6443" max="6443" width="7.88671875" style="61" customWidth="1"/>
    <col min="6444" max="6444" width="6.5546875" style="61" customWidth="1"/>
    <col min="6445" max="6445" width="11.5546875" style="61" bestFit="1" customWidth="1"/>
    <col min="6446" max="6446" width="4" style="61" customWidth="1"/>
    <col min="6447" max="6447" width="2.88671875" style="61" customWidth="1"/>
    <col min="6448" max="6448" width="3.33203125" style="61" bestFit="1" customWidth="1"/>
    <col min="6449" max="6449" width="4" style="61" customWidth="1"/>
    <col min="6450" max="6450" width="3.5546875" style="61" customWidth="1"/>
    <col min="6451" max="6656" width="8.88671875" style="61"/>
    <col min="6657" max="6657" width="4.88671875" style="61" customWidth="1"/>
    <col min="6658" max="6658" width="17" style="61" customWidth="1"/>
    <col min="6659" max="6659" width="10.33203125" style="61" customWidth="1"/>
    <col min="6660" max="6660" width="9.33203125" style="61" customWidth="1"/>
    <col min="6661" max="6661" width="10.33203125" style="61" customWidth="1"/>
    <col min="6662" max="6662" width="6.88671875" style="61" customWidth="1"/>
    <col min="6663" max="6663" width="5.5546875" style="61" customWidth="1"/>
    <col min="6664" max="6664" width="5.88671875" style="61" customWidth="1"/>
    <col min="6665" max="6665" width="7.77734375" style="61" customWidth="1"/>
    <col min="6666" max="6666" width="7.5546875" style="61" customWidth="1"/>
    <col min="6667" max="6667" width="6.5546875" style="61" customWidth="1"/>
    <col min="6668" max="6668" width="4.109375" style="61" customWidth="1"/>
    <col min="6669" max="6669" width="4.21875" style="61" customWidth="1"/>
    <col min="6670" max="6670" width="7.6640625" style="61" customWidth="1"/>
    <col min="6671" max="6673" width="5.33203125" style="61" customWidth="1"/>
    <col min="6674" max="6674" width="4.33203125" style="61" customWidth="1"/>
    <col min="6675" max="6675" width="5.44140625" style="61" customWidth="1"/>
    <col min="6676" max="6676" width="6.21875" style="61" customWidth="1"/>
    <col min="6677" max="6677" width="4.5546875" style="61" customWidth="1"/>
    <col min="6678" max="6678" width="7.77734375" style="61" customWidth="1"/>
    <col min="6679" max="6679" width="7.88671875" style="61" customWidth="1"/>
    <col min="6680" max="6680" width="8.77734375" style="61" customWidth="1"/>
    <col min="6681" max="6681" width="5.33203125" style="61" customWidth="1"/>
    <col min="6682" max="6682" width="4.77734375" style="61" customWidth="1"/>
    <col min="6683" max="6683" width="4.5546875" style="61" customWidth="1"/>
    <col min="6684" max="6684" width="5.77734375" style="61" customWidth="1"/>
    <col min="6685" max="6685" width="8.5546875" style="61" customWidth="1"/>
    <col min="6686" max="6686" width="5.21875" style="61" customWidth="1"/>
    <col min="6687" max="6688" width="3.88671875" style="61" customWidth="1"/>
    <col min="6689" max="6689" width="6" style="61" customWidth="1"/>
    <col min="6690" max="6690" width="6.21875" style="61" customWidth="1"/>
    <col min="6691" max="6691" width="5.88671875" style="61" customWidth="1"/>
    <col min="6692" max="6697" width="4.6640625" style="61" customWidth="1"/>
    <col min="6698" max="6698" width="14.6640625" style="61" customWidth="1"/>
    <col min="6699" max="6699" width="7.88671875" style="61" customWidth="1"/>
    <col min="6700" max="6700" width="6.5546875" style="61" customWidth="1"/>
    <col min="6701" max="6701" width="11.5546875" style="61" bestFit="1" customWidth="1"/>
    <col min="6702" max="6702" width="4" style="61" customWidth="1"/>
    <col min="6703" max="6703" width="2.88671875" style="61" customWidth="1"/>
    <col min="6704" max="6704" width="3.33203125" style="61" bestFit="1" customWidth="1"/>
    <col min="6705" max="6705" width="4" style="61" customWidth="1"/>
    <col min="6706" max="6706" width="3.5546875" style="61" customWidth="1"/>
    <col min="6707" max="6912" width="8.88671875" style="61"/>
    <col min="6913" max="6913" width="4.88671875" style="61" customWidth="1"/>
    <col min="6914" max="6914" width="17" style="61" customWidth="1"/>
    <col min="6915" max="6915" width="10.33203125" style="61" customWidth="1"/>
    <col min="6916" max="6916" width="9.33203125" style="61" customWidth="1"/>
    <col min="6917" max="6917" width="10.33203125" style="61" customWidth="1"/>
    <col min="6918" max="6918" width="6.88671875" style="61" customWidth="1"/>
    <col min="6919" max="6919" width="5.5546875" style="61" customWidth="1"/>
    <col min="6920" max="6920" width="5.88671875" style="61" customWidth="1"/>
    <col min="6921" max="6921" width="7.77734375" style="61" customWidth="1"/>
    <col min="6922" max="6922" width="7.5546875" style="61" customWidth="1"/>
    <col min="6923" max="6923" width="6.5546875" style="61" customWidth="1"/>
    <col min="6924" max="6924" width="4.109375" style="61" customWidth="1"/>
    <col min="6925" max="6925" width="4.21875" style="61" customWidth="1"/>
    <col min="6926" max="6926" width="7.6640625" style="61" customWidth="1"/>
    <col min="6927" max="6929" width="5.33203125" style="61" customWidth="1"/>
    <col min="6930" max="6930" width="4.33203125" style="61" customWidth="1"/>
    <col min="6931" max="6931" width="5.44140625" style="61" customWidth="1"/>
    <col min="6932" max="6932" width="6.21875" style="61" customWidth="1"/>
    <col min="6933" max="6933" width="4.5546875" style="61" customWidth="1"/>
    <col min="6934" max="6934" width="7.77734375" style="61" customWidth="1"/>
    <col min="6935" max="6935" width="7.88671875" style="61" customWidth="1"/>
    <col min="6936" max="6936" width="8.77734375" style="61" customWidth="1"/>
    <col min="6937" max="6937" width="5.33203125" style="61" customWidth="1"/>
    <col min="6938" max="6938" width="4.77734375" style="61" customWidth="1"/>
    <col min="6939" max="6939" width="4.5546875" style="61" customWidth="1"/>
    <col min="6940" max="6940" width="5.77734375" style="61" customWidth="1"/>
    <col min="6941" max="6941" width="8.5546875" style="61" customWidth="1"/>
    <col min="6942" max="6942" width="5.21875" style="61" customWidth="1"/>
    <col min="6943" max="6944" width="3.88671875" style="61" customWidth="1"/>
    <col min="6945" max="6945" width="6" style="61" customWidth="1"/>
    <col min="6946" max="6946" width="6.21875" style="61" customWidth="1"/>
    <col min="6947" max="6947" width="5.88671875" style="61" customWidth="1"/>
    <col min="6948" max="6953" width="4.6640625" style="61" customWidth="1"/>
    <col min="6954" max="6954" width="14.6640625" style="61" customWidth="1"/>
    <col min="6955" max="6955" width="7.88671875" style="61" customWidth="1"/>
    <col min="6956" max="6956" width="6.5546875" style="61" customWidth="1"/>
    <col min="6957" max="6957" width="11.5546875" style="61" bestFit="1" customWidth="1"/>
    <col min="6958" max="6958" width="4" style="61" customWidth="1"/>
    <col min="6959" max="6959" width="2.88671875" style="61" customWidth="1"/>
    <col min="6960" max="6960" width="3.33203125" style="61" bestFit="1" customWidth="1"/>
    <col min="6961" max="6961" width="4" style="61" customWidth="1"/>
    <col min="6962" max="6962" width="3.5546875" style="61" customWidth="1"/>
    <col min="6963" max="7168" width="8.88671875" style="61"/>
    <col min="7169" max="7169" width="4.88671875" style="61" customWidth="1"/>
    <col min="7170" max="7170" width="17" style="61" customWidth="1"/>
    <col min="7171" max="7171" width="10.33203125" style="61" customWidth="1"/>
    <col min="7172" max="7172" width="9.33203125" style="61" customWidth="1"/>
    <col min="7173" max="7173" width="10.33203125" style="61" customWidth="1"/>
    <col min="7174" max="7174" width="6.88671875" style="61" customWidth="1"/>
    <col min="7175" max="7175" width="5.5546875" style="61" customWidth="1"/>
    <col min="7176" max="7176" width="5.88671875" style="61" customWidth="1"/>
    <col min="7177" max="7177" width="7.77734375" style="61" customWidth="1"/>
    <col min="7178" max="7178" width="7.5546875" style="61" customWidth="1"/>
    <col min="7179" max="7179" width="6.5546875" style="61" customWidth="1"/>
    <col min="7180" max="7180" width="4.109375" style="61" customWidth="1"/>
    <col min="7181" max="7181" width="4.21875" style="61" customWidth="1"/>
    <col min="7182" max="7182" width="7.6640625" style="61" customWidth="1"/>
    <col min="7183" max="7185" width="5.33203125" style="61" customWidth="1"/>
    <col min="7186" max="7186" width="4.33203125" style="61" customWidth="1"/>
    <col min="7187" max="7187" width="5.44140625" style="61" customWidth="1"/>
    <col min="7188" max="7188" width="6.21875" style="61" customWidth="1"/>
    <col min="7189" max="7189" width="4.5546875" style="61" customWidth="1"/>
    <col min="7190" max="7190" width="7.77734375" style="61" customWidth="1"/>
    <col min="7191" max="7191" width="7.88671875" style="61" customWidth="1"/>
    <col min="7192" max="7192" width="8.77734375" style="61" customWidth="1"/>
    <col min="7193" max="7193" width="5.33203125" style="61" customWidth="1"/>
    <col min="7194" max="7194" width="4.77734375" style="61" customWidth="1"/>
    <col min="7195" max="7195" width="4.5546875" style="61" customWidth="1"/>
    <col min="7196" max="7196" width="5.77734375" style="61" customWidth="1"/>
    <col min="7197" max="7197" width="8.5546875" style="61" customWidth="1"/>
    <col min="7198" max="7198" width="5.21875" style="61" customWidth="1"/>
    <col min="7199" max="7200" width="3.88671875" style="61" customWidth="1"/>
    <col min="7201" max="7201" width="6" style="61" customWidth="1"/>
    <col min="7202" max="7202" width="6.21875" style="61" customWidth="1"/>
    <col min="7203" max="7203" width="5.88671875" style="61" customWidth="1"/>
    <col min="7204" max="7209" width="4.6640625" style="61" customWidth="1"/>
    <col min="7210" max="7210" width="14.6640625" style="61" customWidth="1"/>
    <col min="7211" max="7211" width="7.88671875" style="61" customWidth="1"/>
    <col min="7212" max="7212" width="6.5546875" style="61" customWidth="1"/>
    <col min="7213" max="7213" width="11.5546875" style="61" bestFit="1" customWidth="1"/>
    <col min="7214" max="7214" width="4" style="61" customWidth="1"/>
    <col min="7215" max="7215" width="2.88671875" style="61" customWidth="1"/>
    <col min="7216" max="7216" width="3.33203125" style="61" bestFit="1" customWidth="1"/>
    <col min="7217" max="7217" width="4" style="61" customWidth="1"/>
    <col min="7218" max="7218" width="3.5546875" style="61" customWidth="1"/>
    <col min="7219" max="7424" width="8.88671875" style="61"/>
    <col min="7425" max="7425" width="4.88671875" style="61" customWidth="1"/>
    <col min="7426" max="7426" width="17" style="61" customWidth="1"/>
    <col min="7427" max="7427" width="10.33203125" style="61" customWidth="1"/>
    <col min="7428" max="7428" width="9.33203125" style="61" customWidth="1"/>
    <col min="7429" max="7429" width="10.33203125" style="61" customWidth="1"/>
    <col min="7430" max="7430" width="6.88671875" style="61" customWidth="1"/>
    <col min="7431" max="7431" width="5.5546875" style="61" customWidth="1"/>
    <col min="7432" max="7432" width="5.88671875" style="61" customWidth="1"/>
    <col min="7433" max="7433" width="7.77734375" style="61" customWidth="1"/>
    <col min="7434" max="7434" width="7.5546875" style="61" customWidth="1"/>
    <col min="7435" max="7435" width="6.5546875" style="61" customWidth="1"/>
    <col min="7436" max="7436" width="4.109375" style="61" customWidth="1"/>
    <col min="7437" max="7437" width="4.21875" style="61" customWidth="1"/>
    <col min="7438" max="7438" width="7.6640625" style="61" customWidth="1"/>
    <col min="7439" max="7441" width="5.33203125" style="61" customWidth="1"/>
    <col min="7442" max="7442" width="4.33203125" style="61" customWidth="1"/>
    <col min="7443" max="7443" width="5.44140625" style="61" customWidth="1"/>
    <col min="7444" max="7444" width="6.21875" style="61" customWidth="1"/>
    <col min="7445" max="7445" width="4.5546875" style="61" customWidth="1"/>
    <col min="7446" max="7446" width="7.77734375" style="61" customWidth="1"/>
    <col min="7447" max="7447" width="7.88671875" style="61" customWidth="1"/>
    <col min="7448" max="7448" width="8.77734375" style="61" customWidth="1"/>
    <col min="7449" max="7449" width="5.33203125" style="61" customWidth="1"/>
    <col min="7450" max="7450" width="4.77734375" style="61" customWidth="1"/>
    <col min="7451" max="7451" width="4.5546875" style="61" customWidth="1"/>
    <col min="7452" max="7452" width="5.77734375" style="61" customWidth="1"/>
    <col min="7453" max="7453" width="8.5546875" style="61" customWidth="1"/>
    <col min="7454" max="7454" width="5.21875" style="61" customWidth="1"/>
    <col min="7455" max="7456" width="3.88671875" style="61" customWidth="1"/>
    <col min="7457" max="7457" width="6" style="61" customWidth="1"/>
    <col min="7458" max="7458" width="6.21875" style="61" customWidth="1"/>
    <col min="7459" max="7459" width="5.88671875" style="61" customWidth="1"/>
    <col min="7460" max="7465" width="4.6640625" style="61" customWidth="1"/>
    <col min="7466" max="7466" width="14.6640625" style="61" customWidth="1"/>
    <col min="7467" max="7467" width="7.88671875" style="61" customWidth="1"/>
    <col min="7468" max="7468" width="6.5546875" style="61" customWidth="1"/>
    <col min="7469" max="7469" width="11.5546875" style="61" bestFit="1" customWidth="1"/>
    <col min="7470" max="7470" width="4" style="61" customWidth="1"/>
    <col min="7471" max="7471" width="2.88671875" style="61" customWidth="1"/>
    <col min="7472" max="7472" width="3.33203125" style="61" bestFit="1" customWidth="1"/>
    <col min="7473" max="7473" width="4" style="61" customWidth="1"/>
    <col min="7474" max="7474" width="3.5546875" style="61" customWidth="1"/>
    <col min="7475" max="7680" width="8.88671875" style="61"/>
    <col min="7681" max="7681" width="4.88671875" style="61" customWidth="1"/>
    <col min="7682" max="7682" width="17" style="61" customWidth="1"/>
    <col min="7683" max="7683" width="10.33203125" style="61" customWidth="1"/>
    <col min="7684" max="7684" width="9.33203125" style="61" customWidth="1"/>
    <col min="7685" max="7685" width="10.33203125" style="61" customWidth="1"/>
    <col min="7686" max="7686" width="6.88671875" style="61" customWidth="1"/>
    <col min="7687" max="7687" width="5.5546875" style="61" customWidth="1"/>
    <col min="7688" max="7688" width="5.88671875" style="61" customWidth="1"/>
    <col min="7689" max="7689" width="7.77734375" style="61" customWidth="1"/>
    <col min="7690" max="7690" width="7.5546875" style="61" customWidth="1"/>
    <col min="7691" max="7691" width="6.5546875" style="61" customWidth="1"/>
    <col min="7692" max="7692" width="4.109375" style="61" customWidth="1"/>
    <col min="7693" max="7693" width="4.21875" style="61" customWidth="1"/>
    <col min="7694" max="7694" width="7.6640625" style="61" customWidth="1"/>
    <col min="7695" max="7697" width="5.33203125" style="61" customWidth="1"/>
    <col min="7698" max="7698" width="4.33203125" style="61" customWidth="1"/>
    <col min="7699" max="7699" width="5.44140625" style="61" customWidth="1"/>
    <col min="7700" max="7700" width="6.21875" style="61" customWidth="1"/>
    <col min="7701" max="7701" width="4.5546875" style="61" customWidth="1"/>
    <col min="7702" max="7702" width="7.77734375" style="61" customWidth="1"/>
    <col min="7703" max="7703" width="7.88671875" style="61" customWidth="1"/>
    <col min="7704" max="7704" width="8.77734375" style="61" customWidth="1"/>
    <col min="7705" max="7705" width="5.33203125" style="61" customWidth="1"/>
    <col min="7706" max="7706" width="4.77734375" style="61" customWidth="1"/>
    <col min="7707" max="7707" width="4.5546875" style="61" customWidth="1"/>
    <col min="7708" max="7708" width="5.77734375" style="61" customWidth="1"/>
    <col min="7709" max="7709" width="8.5546875" style="61" customWidth="1"/>
    <col min="7710" max="7710" width="5.21875" style="61" customWidth="1"/>
    <col min="7711" max="7712" width="3.88671875" style="61" customWidth="1"/>
    <col min="7713" max="7713" width="6" style="61" customWidth="1"/>
    <col min="7714" max="7714" width="6.21875" style="61" customWidth="1"/>
    <col min="7715" max="7715" width="5.88671875" style="61" customWidth="1"/>
    <col min="7716" max="7721" width="4.6640625" style="61" customWidth="1"/>
    <col min="7722" max="7722" width="14.6640625" style="61" customWidth="1"/>
    <col min="7723" max="7723" width="7.88671875" style="61" customWidth="1"/>
    <col min="7724" max="7724" width="6.5546875" style="61" customWidth="1"/>
    <col min="7725" max="7725" width="11.5546875" style="61" bestFit="1" customWidth="1"/>
    <col min="7726" max="7726" width="4" style="61" customWidth="1"/>
    <col min="7727" max="7727" width="2.88671875" style="61" customWidth="1"/>
    <col min="7728" max="7728" width="3.33203125" style="61" bestFit="1" customWidth="1"/>
    <col min="7729" max="7729" width="4" style="61" customWidth="1"/>
    <col min="7730" max="7730" width="3.5546875" style="61" customWidth="1"/>
    <col min="7731" max="7936" width="8.88671875" style="61"/>
    <col min="7937" max="7937" width="4.88671875" style="61" customWidth="1"/>
    <col min="7938" max="7938" width="17" style="61" customWidth="1"/>
    <col min="7939" max="7939" width="10.33203125" style="61" customWidth="1"/>
    <col min="7940" max="7940" width="9.33203125" style="61" customWidth="1"/>
    <col min="7941" max="7941" width="10.33203125" style="61" customWidth="1"/>
    <col min="7942" max="7942" width="6.88671875" style="61" customWidth="1"/>
    <col min="7943" max="7943" width="5.5546875" style="61" customWidth="1"/>
    <col min="7944" max="7944" width="5.88671875" style="61" customWidth="1"/>
    <col min="7945" max="7945" width="7.77734375" style="61" customWidth="1"/>
    <col min="7946" max="7946" width="7.5546875" style="61" customWidth="1"/>
    <col min="7947" max="7947" width="6.5546875" style="61" customWidth="1"/>
    <col min="7948" max="7948" width="4.109375" style="61" customWidth="1"/>
    <col min="7949" max="7949" width="4.21875" style="61" customWidth="1"/>
    <col min="7950" max="7950" width="7.6640625" style="61" customWidth="1"/>
    <col min="7951" max="7953" width="5.33203125" style="61" customWidth="1"/>
    <col min="7954" max="7954" width="4.33203125" style="61" customWidth="1"/>
    <col min="7955" max="7955" width="5.44140625" style="61" customWidth="1"/>
    <col min="7956" max="7956" width="6.21875" style="61" customWidth="1"/>
    <col min="7957" max="7957" width="4.5546875" style="61" customWidth="1"/>
    <col min="7958" max="7958" width="7.77734375" style="61" customWidth="1"/>
    <col min="7959" max="7959" width="7.88671875" style="61" customWidth="1"/>
    <col min="7960" max="7960" width="8.77734375" style="61" customWidth="1"/>
    <col min="7961" max="7961" width="5.33203125" style="61" customWidth="1"/>
    <col min="7962" max="7962" width="4.77734375" style="61" customWidth="1"/>
    <col min="7963" max="7963" width="4.5546875" style="61" customWidth="1"/>
    <col min="7964" max="7964" width="5.77734375" style="61" customWidth="1"/>
    <col min="7965" max="7965" width="8.5546875" style="61" customWidth="1"/>
    <col min="7966" max="7966" width="5.21875" style="61" customWidth="1"/>
    <col min="7967" max="7968" width="3.88671875" style="61" customWidth="1"/>
    <col min="7969" max="7969" width="6" style="61" customWidth="1"/>
    <col min="7970" max="7970" width="6.21875" style="61" customWidth="1"/>
    <col min="7971" max="7971" width="5.88671875" style="61" customWidth="1"/>
    <col min="7972" max="7977" width="4.6640625" style="61" customWidth="1"/>
    <col min="7978" max="7978" width="14.6640625" style="61" customWidth="1"/>
    <col min="7979" max="7979" width="7.88671875" style="61" customWidth="1"/>
    <col min="7980" max="7980" width="6.5546875" style="61" customWidth="1"/>
    <col min="7981" max="7981" width="11.5546875" style="61" bestFit="1" customWidth="1"/>
    <col min="7982" max="7982" width="4" style="61" customWidth="1"/>
    <col min="7983" max="7983" width="2.88671875" style="61" customWidth="1"/>
    <col min="7984" max="7984" width="3.33203125" style="61" bestFit="1" customWidth="1"/>
    <col min="7985" max="7985" width="4" style="61" customWidth="1"/>
    <col min="7986" max="7986" width="3.5546875" style="61" customWidth="1"/>
    <col min="7987" max="8192" width="8.88671875" style="61"/>
    <col min="8193" max="8193" width="4.88671875" style="61" customWidth="1"/>
    <col min="8194" max="8194" width="17" style="61" customWidth="1"/>
    <col min="8195" max="8195" width="10.33203125" style="61" customWidth="1"/>
    <col min="8196" max="8196" width="9.33203125" style="61" customWidth="1"/>
    <col min="8197" max="8197" width="10.33203125" style="61" customWidth="1"/>
    <col min="8198" max="8198" width="6.88671875" style="61" customWidth="1"/>
    <col min="8199" max="8199" width="5.5546875" style="61" customWidth="1"/>
    <col min="8200" max="8200" width="5.88671875" style="61" customWidth="1"/>
    <col min="8201" max="8201" width="7.77734375" style="61" customWidth="1"/>
    <col min="8202" max="8202" width="7.5546875" style="61" customWidth="1"/>
    <col min="8203" max="8203" width="6.5546875" style="61" customWidth="1"/>
    <col min="8204" max="8204" width="4.109375" style="61" customWidth="1"/>
    <col min="8205" max="8205" width="4.21875" style="61" customWidth="1"/>
    <col min="8206" max="8206" width="7.6640625" style="61" customWidth="1"/>
    <col min="8207" max="8209" width="5.33203125" style="61" customWidth="1"/>
    <col min="8210" max="8210" width="4.33203125" style="61" customWidth="1"/>
    <col min="8211" max="8211" width="5.44140625" style="61" customWidth="1"/>
    <col min="8212" max="8212" width="6.21875" style="61" customWidth="1"/>
    <col min="8213" max="8213" width="4.5546875" style="61" customWidth="1"/>
    <col min="8214" max="8214" width="7.77734375" style="61" customWidth="1"/>
    <col min="8215" max="8215" width="7.88671875" style="61" customWidth="1"/>
    <col min="8216" max="8216" width="8.77734375" style="61" customWidth="1"/>
    <col min="8217" max="8217" width="5.33203125" style="61" customWidth="1"/>
    <col min="8218" max="8218" width="4.77734375" style="61" customWidth="1"/>
    <col min="8219" max="8219" width="4.5546875" style="61" customWidth="1"/>
    <col min="8220" max="8220" width="5.77734375" style="61" customWidth="1"/>
    <col min="8221" max="8221" width="8.5546875" style="61" customWidth="1"/>
    <col min="8222" max="8222" width="5.21875" style="61" customWidth="1"/>
    <col min="8223" max="8224" width="3.88671875" style="61" customWidth="1"/>
    <col min="8225" max="8225" width="6" style="61" customWidth="1"/>
    <col min="8226" max="8226" width="6.21875" style="61" customWidth="1"/>
    <col min="8227" max="8227" width="5.88671875" style="61" customWidth="1"/>
    <col min="8228" max="8233" width="4.6640625" style="61" customWidth="1"/>
    <col min="8234" max="8234" width="14.6640625" style="61" customWidth="1"/>
    <col min="8235" max="8235" width="7.88671875" style="61" customWidth="1"/>
    <col min="8236" max="8236" width="6.5546875" style="61" customWidth="1"/>
    <col min="8237" max="8237" width="11.5546875" style="61" bestFit="1" customWidth="1"/>
    <col min="8238" max="8238" width="4" style="61" customWidth="1"/>
    <col min="8239" max="8239" width="2.88671875" style="61" customWidth="1"/>
    <col min="8240" max="8240" width="3.33203125" style="61" bestFit="1" customWidth="1"/>
    <col min="8241" max="8241" width="4" style="61" customWidth="1"/>
    <col min="8242" max="8242" width="3.5546875" style="61" customWidth="1"/>
    <col min="8243" max="8448" width="8.88671875" style="61"/>
    <col min="8449" max="8449" width="4.88671875" style="61" customWidth="1"/>
    <col min="8450" max="8450" width="17" style="61" customWidth="1"/>
    <col min="8451" max="8451" width="10.33203125" style="61" customWidth="1"/>
    <col min="8452" max="8452" width="9.33203125" style="61" customWidth="1"/>
    <col min="8453" max="8453" width="10.33203125" style="61" customWidth="1"/>
    <col min="8454" max="8454" width="6.88671875" style="61" customWidth="1"/>
    <col min="8455" max="8455" width="5.5546875" style="61" customWidth="1"/>
    <col min="8456" max="8456" width="5.88671875" style="61" customWidth="1"/>
    <col min="8457" max="8457" width="7.77734375" style="61" customWidth="1"/>
    <col min="8458" max="8458" width="7.5546875" style="61" customWidth="1"/>
    <col min="8459" max="8459" width="6.5546875" style="61" customWidth="1"/>
    <col min="8460" max="8460" width="4.109375" style="61" customWidth="1"/>
    <col min="8461" max="8461" width="4.21875" style="61" customWidth="1"/>
    <col min="8462" max="8462" width="7.6640625" style="61" customWidth="1"/>
    <col min="8463" max="8465" width="5.33203125" style="61" customWidth="1"/>
    <col min="8466" max="8466" width="4.33203125" style="61" customWidth="1"/>
    <col min="8467" max="8467" width="5.44140625" style="61" customWidth="1"/>
    <col min="8468" max="8468" width="6.21875" style="61" customWidth="1"/>
    <col min="8469" max="8469" width="4.5546875" style="61" customWidth="1"/>
    <col min="8470" max="8470" width="7.77734375" style="61" customWidth="1"/>
    <col min="8471" max="8471" width="7.88671875" style="61" customWidth="1"/>
    <col min="8472" max="8472" width="8.77734375" style="61" customWidth="1"/>
    <col min="8473" max="8473" width="5.33203125" style="61" customWidth="1"/>
    <col min="8474" max="8474" width="4.77734375" style="61" customWidth="1"/>
    <col min="8475" max="8475" width="4.5546875" style="61" customWidth="1"/>
    <col min="8476" max="8476" width="5.77734375" style="61" customWidth="1"/>
    <col min="8477" max="8477" width="8.5546875" style="61" customWidth="1"/>
    <col min="8478" max="8478" width="5.21875" style="61" customWidth="1"/>
    <col min="8479" max="8480" width="3.88671875" style="61" customWidth="1"/>
    <col min="8481" max="8481" width="6" style="61" customWidth="1"/>
    <col min="8482" max="8482" width="6.21875" style="61" customWidth="1"/>
    <col min="8483" max="8483" width="5.88671875" style="61" customWidth="1"/>
    <col min="8484" max="8489" width="4.6640625" style="61" customWidth="1"/>
    <col min="8490" max="8490" width="14.6640625" style="61" customWidth="1"/>
    <col min="8491" max="8491" width="7.88671875" style="61" customWidth="1"/>
    <col min="8492" max="8492" width="6.5546875" style="61" customWidth="1"/>
    <col min="8493" max="8493" width="11.5546875" style="61" bestFit="1" customWidth="1"/>
    <col min="8494" max="8494" width="4" style="61" customWidth="1"/>
    <col min="8495" max="8495" width="2.88671875" style="61" customWidth="1"/>
    <col min="8496" max="8496" width="3.33203125" style="61" bestFit="1" customWidth="1"/>
    <col min="8497" max="8497" width="4" style="61" customWidth="1"/>
    <col min="8498" max="8498" width="3.5546875" style="61" customWidth="1"/>
    <col min="8499" max="8704" width="8.88671875" style="61"/>
    <col min="8705" max="8705" width="4.88671875" style="61" customWidth="1"/>
    <col min="8706" max="8706" width="17" style="61" customWidth="1"/>
    <col min="8707" max="8707" width="10.33203125" style="61" customWidth="1"/>
    <col min="8708" max="8708" width="9.33203125" style="61" customWidth="1"/>
    <col min="8709" max="8709" width="10.33203125" style="61" customWidth="1"/>
    <col min="8710" max="8710" width="6.88671875" style="61" customWidth="1"/>
    <col min="8711" max="8711" width="5.5546875" style="61" customWidth="1"/>
    <col min="8712" max="8712" width="5.88671875" style="61" customWidth="1"/>
    <col min="8713" max="8713" width="7.77734375" style="61" customWidth="1"/>
    <col min="8714" max="8714" width="7.5546875" style="61" customWidth="1"/>
    <col min="8715" max="8715" width="6.5546875" style="61" customWidth="1"/>
    <col min="8716" max="8716" width="4.109375" style="61" customWidth="1"/>
    <col min="8717" max="8717" width="4.21875" style="61" customWidth="1"/>
    <col min="8718" max="8718" width="7.6640625" style="61" customWidth="1"/>
    <col min="8719" max="8721" width="5.33203125" style="61" customWidth="1"/>
    <col min="8722" max="8722" width="4.33203125" style="61" customWidth="1"/>
    <col min="8723" max="8723" width="5.44140625" style="61" customWidth="1"/>
    <col min="8724" max="8724" width="6.21875" style="61" customWidth="1"/>
    <col min="8725" max="8725" width="4.5546875" style="61" customWidth="1"/>
    <col min="8726" max="8726" width="7.77734375" style="61" customWidth="1"/>
    <col min="8727" max="8727" width="7.88671875" style="61" customWidth="1"/>
    <col min="8728" max="8728" width="8.77734375" style="61" customWidth="1"/>
    <col min="8729" max="8729" width="5.33203125" style="61" customWidth="1"/>
    <col min="8730" max="8730" width="4.77734375" style="61" customWidth="1"/>
    <col min="8731" max="8731" width="4.5546875" style="61" customWidth="1"/>
    <col min="8732" max="8732" width="5.77734375" style="61" customWidth="1"/>
    <col min="8733" max="8733" width="8.5546875" style="61" customWidth="1"/>
    <col min="8734" max="8734" width="5.21875" style="61" customWidth="1"/>
    <col min="8735" max="8736" width="3.88671875" style="61" customWidth="1"/>
    <col min="8737" max="8737" width="6" style="61" customWidth="1"/>
    <col min="8738" max="8738" width="6.21875" style="61" customWidth="1"/>
    <col min="8739" max="8739" width="5.88671875" style="61" customWidth="1"/>
    <col min="8740" max="8745" width="4.6640625" style="61" customWidth="1"/>
    <col min="8746" max="8746" width="14.6640625" style="61" customWidth="1"/>
    <col min="8747" max="8747" width="7.88671875" style="61" customWidth="1"/>
    <col min="8748" max="8748" width="6.5546875" style="61" customWidth="1"/>
    <col min="8749" max="8749" width="11.5546875" style="61" bestFit="1" customWidth="1"/>
    <col min="8750" max="8750" width="4" style="61" customWidth="1"/>
    <col min="8751" max="8751" width="2.88671875" style="61" customWidth="1"/>
    <col min="8752" max="8752" width="3.33203125" style="61" bestFit="1" customWidth="1"/>
    <col min="8753" max="8753" width="4" style="61" customWidth="1"/>
    <col min="8754" max="8754" width="3.5546875" style="61" customWidth="1"/>
    <col min="8755" max="8960" width="8.88671875" style="61"/>
    <col min="8961" max="8961" width="4.88671875" style="61" customWidth="1"/>
    <col min="8962" max="8962" width="17" style="61" customWidth="1"/>
    <col min="8963" max="8963" width="10.33203125" style="61" customWidth="1"/>
    <col min="8964" max="8964" width="9.33203125" style="61" customWidth="1"/>
    <col min="8965" max="8965" width="10.33203125" style="61" customWidth="1"/>
    <col min="8966" max="8966" width="6.88671875" style="61" customWidth="1"/>
    <col min="8967" max="8967" width="5.5546875" style="61" customWidth="1"/>
    <col min="8968" max="8968" width="5.88671875" style="61" customWidth="1"/>
    <col min="8969" max="8969" width="7.77734375" style="61" customWidth="1"/>
    <col min="8970" max="8970" width="7.5546875" style="61" customWidth="1"/>
    <col min="8971" max="8971" width="6.5546875" style="61" customWidth="1"/>
    <col min="8972" max="8972" width="4.109375" style="61" customWidth="1"/>
    <col min="8973" max="8973" width="4.21875" style="61" customWidth="1"/>
    <col min="8974" max="8974" width="7.6640625" style="61" customWidth="1"/>
    <col min="8975" max="8977" width="5.33203125" style="61" customWidth="1"/>
    <col min="8978" max="8978" width="4.33203125" style="61" customWidth="1"/>
    <col min="8979" max="8979" width="5.44140625" style="61" customWidth="1"/>
    <col min="8980" max="8980" width="6.21875" style="61" customWidth="1"/>
    <col min="8981" max="8981" width="4.5546875" style="61" customWidth="1"/>
    <col min="8982" max="8982" width="7.77734375" style="61" customWidth="1"/>
    <col min="8983" max="8983" width="7.88671875" style="61" customWidth="1"/>
    <col min="8984" max="8984" width="8.77734375" style="61" customWidth="1"/>
    <col min="8985" max="8985" width="5.33203125" style="61" customWidth="1"/>
    <col min="8986" max="8986" width="4.77734375" style="61" customWidth="1"/>
    <col min="8987" max="8987" width="4.5546875" style="61" customWidth="1"/>
    <col min="8988" max="8988" width="5.77734375" style="61" customWidth="1"/>
    <col min="8989" max="8989" width="8.5546875" style="61" customWidth="1"/>
    <col min="8990" max="8990" width="5.21875" style="61" customWidth="1"/>
    <col min="8991" max="8992" width="3.88671875" style="61" customWidth="1"/>
    <col min="8993" max="8993" width="6" style="61" customWidth="1"/>
    <col min="8994" max="8994" width="6.21875" style="61" customWidth="1"/>
    <col min="8995" max="8995" width="5.88671875" style="61" customWidth="1"/>
    <col min="8996" max="9001" width="4.6640625" style="61" customWidth="1"/>
    <col min="9002" max="9002" width="14.6640625" style="61" customWidth="1"/>
    <col min="9003" max="9003" width="7.88671875" style="61" customWidth="1"/>
    <col min="9004" max="9004" width="6.5546875" style="61" customWidth="1"/>
    <col min="9005" max="9005" width="11.5546875" style="61" bestFit="1" customWidth="1"/>
    <col min="9006" max="9006" width="4" style="61" customWidth="1"/>
    <col min="9007" max="9007" width="2.88671875" style="61" customWidth="1"/>
    <col min="9008" max="9008" width="3.33203125" style="61" bestFit="1" customWidth="1"/>
    <col min="9009" max="9009" width="4" style="61" customWidth="1"/>
    <col min="9010" max="9010" width="3.5546875" style="61" customWidth="1"/>
    <col min="9011" max="9216" width="8.88671875" style="61"/>
    <col min="9217" max="9217" width="4.88671875" style="61" customWidth="1"/>
    <col min="9218" max="9218" width="17" style="61" customWidth="1"/>
    <col min="9219" max="9219" width="10.33203125" style="61" customWidth="1"/>
    <col min="9220" max="9220" width="9.33203125" style="61" customWidth="1"/>
    <col min="9221" max="9221" width="10.33203125" style="61" customWidth="1"/>
    <col min="9222" max="9222" width="6.88671875" style="61" customWidth="1"/>
    <col min="9223" max="9223" width="5.5546875" style="61" customWidth="1"/>
    <col min="9224" max="9224" width="5.88671875" style="61" customWidth="1"/>
    <col min="9225" max="9225" width="7.77734375" style="61" customWidth="1"/>
    <col min="9226" max="9226" width="7.5546875" style="61" customWidth="1"/>
    <col min="9227" max="9227" width="6.5546875" style="61" customWidth="1"/>
    <col min="9228" max="9228" width="4.109375" style="61" customWidth="1"/>
    <col min="9229" max="9229" width="4.21875" style="61" customWidth="1"/>
    <col min="9230" max="9230" width="7.6640625" style="61" customWidth="1"/>
    <col min="9231" max="9233" width="5.33203125" style="61" customWidth="1"/>
    <col min="9234" max="9234" width="4.33203125" style="61" customWidth="1"/>
    <col min="9235" max="9235" width="5.44140625" style="61" customWidth="1"/>
    <col min="9236" max="9236" width="6.21875" style="61" customWidth="1"/>
    <col min="9237" max="9237" width="4.5546875" style="61" customWidth="1"/>
    <col min="9238" max="9238" width="7.77734375" style="61" customWidth="1"/>
    <col min="9239" max="9239" width="7.88671875" style="61" customWidth="1"/>
    <col min="9240" max="9240" width="8.77734375" style="61" customWidth="1"/>
    <col min="9241" max="9241" width="5.33203125" style="61" customWidth="1"/>
    <col min="9242" max="9242" width="4.77734375" style="61" customWidth="1"/>
    <col min="9243" max="9243" width="4.5546875" style="61" customWidth="1"/>
    <col min="9244" max="9244" width="5.77734375" style="61" customWidth="1"/>
    <col min="9245" max="9245" width="8.5546875" style="61" customWidth="1"/>
    <col min="9246" max="9246" width="5.21875" style="61" customWidth="1"/>
    <col min="9247" max="9248" width="3.88671875" style="61" customWidth="1"/>
    <col min="9249" max="9249" width="6" style="61" customWidth="1"/>
    <col min="9250" max="9250" width="6.21875" style="61" customWidth="1"/>
    <col min="9251" max="9251" width="5.88671875" style="61" customWidth="1"/>
    <col min="9252" max="9257" width="4.6640625" style="61" customWidth="1"/>
    <col min="9258" max="9258" width="14.6640625" style="61" customWidth="1"/>
    <col min="9259" max="9259" width="7.88671875" style="61" customWidth="1"/>
    <col min="9260" max="9260" width="6.5546875" style="61" customWidth="1"/>
    <col min="9261" max="9261" width="11.5546875" style="61" bestFit="1" customWidth="1"/>
    <col min="9262" max="9262" width="4" style="61" customWidth="1"/>
    <col min="9263" max="9263" width="2.88671875" style="61" customWidth="1"/>
    <col min="9264" max="9264" width="3.33203125" style="61" bestFit="1" customWidth="1"/>
    <col min="9265" max="9265" width="4" style="61" customWidth="1"/>
    <col min="9266" max="9266" width="3.5546875" style="61" customWidth="1"/>
    <col min="9267" max="9472" width="8.88671875" style="61"/>
    <col min="9473" max="9473" width="4.88671875" style="61" customWidth="1"/>
    <col min="9474" max="9474" width="17" style="61" customWidth="1"/>
    <col min="9475" max="9475" width="10.33203125" style="61" customWidth="1"/>
    <col min="9476" max="9476" width="9.33203125" style="61" customWidth="1"/>
    <col min="9477" max="9477" width="10.33203125" style="61" customWidth="1"/>
    <col min="9478" max="9478" width="6.88671875" style="61" customWidth="1"/>
    <col min="9479" max="9479" width="5.5546875" style="61" customWidth="1"/>
    <col min="9480" max="9480" width="5.88671875" style="61" customWidth="1"/>
    <col min="9481" max="9481" width="7.77734375" style="61" customWidth="1"/>
    <col min="9482" max="9482" width="7.5546875" style="61" customWidth="1"/>
    <col min="9483" max="9483" width="6.5546875" style="61" customWidth="1"/>
    <col min="9484" max="9484" width="4.109375" style="61" customWidth="1"/>
    <col min="9485" max="9485" width="4.21875" style="61" customWidth="1"/>
    <col min="9486" max="9486" width="7.6640625" style="61" customWidth="1"/>
    <col min="9487" max="9489" width="5.33203125" style="61" customWidth="1"/>
    <col min="9490" max="9490" width="4.33203125" style="61" customWidth="1"/>
    <col min="9491" max="9491" width="5.44140625" style="61" customWidth="1"/>
    <col min="9492" max="9492" width="6.21875" style="61" customWidth="1"/>
    <col min="9493" max="9493" width="4.5546875" style="61" customWidth="1"/>
    <col min="9494" max="9494" width="7.77734375" style="61" customWidth="1"/>
    <col min="9495" max="9495" width="7.88671875" style="61" customWidth="1"/>
    <col min="9496" max="9496" width="8.77734375" style="61" customWidth="1"/>
    <col min="9497" max="9497" width="5.33203125" style="61" customWidth="1"/>
    <col min="9498" max="9498" width="4.77734375" style="61" customWidth="1"/>
    <col min="9499" max="9499" width="4.5546875" style="61" customWidth="1"/>
    <col min="9500" max="9500" width="5.77734375" style="61" customWidth="1"/>
    <col min="9501" max="9501" width="8.5546875" style="61" customWidth="1"/>
    <col min="9502" max="9502" width="5.21875" style="61" customWidth="1"/>
    <col min="9503" max="9504" width="3.88671875" style="61" customWidth="1"/>
    <col min="9505" max="9505" width="6" style="61" customWidth="1"/>
    <col min="9506" max="9506" width="6.21875" style="61" customWidth="1"/>
    <col min="9507" max="9507" width="5.88671875" style="61" customWidth="1"/>
    <col min="9508" max="9513" width="4.6640625" style="61" customWidth="1"/>
    <col min="9514" max="9514" width="14.6640625" style="61" customWidth="1"/>
    <col min="9515" max="9515" width="7.88671875" style="61" customWidth="1"/>
    <col min="9516" max="9516" width="6.5546875" style="61" customWidth="1"/>
    <col min="9517" max="9517" width="11.5546875" style="61" bestFit="1" customWidth="1"/>
    <col min="9518" max="9518" width="4" style="61" customWidth="1"/>
    <col min="9519" max="9519" width="2.88671875" style="61" customWidth="1"/>
    <col min="9520" max="9520" width="3.33203125" style="61" bestFit="1" customWidth="1"/>
    <col min="9521" max="9521" width="4" style="61" customWidth="1"/>
    <col min="9522" max="9522" width="3.5546875" style="61" customWidth="1"/>
    <col min="9523" max="9728" width="8.88671875" style="61"/>
    <col min="9729" max="9729" width="4.88671875" style="61" customWidth="1"/>
    <col min="9730" max="9730" width="17" style="61" customWidth="1"/>
    <col min="9731" max="9731" width="10.33203125" style="61" customWidth="1"/>
    <col min="9732" max="9732" width="9.33203125" style="61" customWidth="1"/>
    <col min="9733" max="9733" width="10.33203125" style="61" customWidth="1"/>
    <col min="9734" max="9734" width="6.88671875" style="61" customWidth="1"/>
    <col min="9735" max="9735" width="5.5546875" style="61" customWidth="1"/>
    <col min="9736" max="9736" width="5.88671875" style="61" customWidth="1"/>
    <col min="9737" max="9737" width="7.77734375" style="61" customWidth="1"/>
    <col min="9738" max="9738" width="7.5546875" style="61" customWidth="1"/>
    <col min="9739" max="9739" width="6.5546875" style="61" customWidth="1"/>
    <col min="9740" max="9740" width="4.109375" style="61" customWidth="1"/>
    <col min="9741" max="9741" width="4.21875" style="61" customWidth="1"/>
    <col min="9742" max="9742" width="7.6640625" style="61" customWidth="1"/>
    <col min="9743" max="9745" width="5.33203125" style="61" customWidth="1"/>
    <col min="9746" max="9746" width="4.33203125" style="61" customWidth="1"/>
    <col min="9747" max="9747" width="5.44140625" style="61" customWidth="1"/>
    <col min="9748" max="9748" width="6.21875" style="61" customWidth="1"/>
    <col min="9749" max="9749" width="4.5546875" style="61" customWidth="1"/>
    <col min="9750" max="9750" width="7.77734375" style="61" customWidth="1"/>
    <col min="9751" max="9751" width="7.88671875" style="61" customWidth="1"/>
    <col min="9752" max="9752" width="8.77734375" style="61" customWidth="1"/>
    <col min="9753" max="9753" width="5.33203125" style="61" customWidth="1"/>
    <col min="9754" max="9754" width="4.77734375" style="61" customWidth="1"/>
    <col min="9755" max="9755" width="4.5546875" style="61" customWidth="1"/>
    <col min="9756" max="9756" width="5.77734375" style="61" customWidth="1"/>
    <col min="9757" max="9757" width="8.5546875" style="61" customWidth="1"/>
    <col min="9758" max="9758" width="5.21875" style="61" customWidth="1"/>
    <col min="9759" max="9760" width="3.88671875" style="61" customWidth="1"/>
    <col min="9761" max="9761" width="6" style="61" customWidth="1"/>
    <col min="9762" max="9762" width="6.21875" style="61" customWidth="1"/>
    <col min="9763" max="9763" width="5.88671875" style="61" customWidth="1"/>
    <col min="9764" max="9769" width="4.6640625" style="61" customWidth="1"/>
    <col min="9770" max="9770" width="14.6640625" style="61" customWidth="1"/>
    <col min="9771" max="9771" width="7.88671875" style="61" customWidth="1"/>
    <col min="9772" max="9772" width="6.5546875" style="61" customWidth="1"/>
    <col min="9773" max="9773" width="11.5546875" style="61" bestFit="1" customWidth="1"/>
    <col min="9774" max="9774" width="4" style="61" customWidth="1"/>
    <col min="9775" max="9775" width="2.88671875" style="61" customWidth="1"/>
    <col min="9776" max="9776" width="3.33203125" style="61" bestFit="1" customWidth="1"/>
    <col min="9777" max="9777" width="4" style="61" customWidth="1"/>
    <col min="9778" max="9778" width="3.5546875" style="61" customWidth="1"/>
    <col min="9779" max="9984" width="8.88671875" style="61"/>
    <col min="9985" max="9985" width="4.88671875" style="61" customWidth="1"/>
    <col min="9986" max="9986" width="17" style="61" customWidth="1"/>
    <col min="9987" max="9987" width="10.33203125" style="61" customWidth="1"/>
    <col min="9988" max="9988" width="9.33203125" style="61" customWidth="1"/>
    <col min="9989" max="9989" width="10.33203125" style="61" customWidth="1"/>
    <col min="9990" max="9990" width="6.88671875" style="61" customWidth="1"/>
    <col min="9991" max="9991" width="5.5546875" style="61" customWidth="1"/>
    <col min="9992" max="9992" width="5.88671875" style="61" customWidth="1"/>
    <col min="9993" max="9993" width="7.77734375" style="61" customWidth="1"/>
    <col min="9994" max="9994" width="7.5546875" style="61" customWidth="1"/>
    <col min="9995" max="9995" width="6.5546875" style="61" customWidth="1"/>
    <col min="9996" max="9996" width="4.109375" style="61" customWidth="1"/>
    <col min="9997" max="9997" width="4.21875" style="61" customWidth="1"/>
    <col min="9998" max="9998" width="7.6640625" style="61" customWidth="1"/>
    <col min="9999" max="10001" width="5.33203125" style="61" customWidth="1"/>
    <col min="10002" max="10002" width="4.33203125" style="61" customWidth="1"/>
    <col min="10003" max="10003" width="5.44140625" style="61" customWidth="1"/>
    <col min="10004" max="10004" width="6.21875" style="61" customWidth="1"/>
    <col min="10005" max="10005" width="4.5546875" style="61" customWidth="1"/>
    <col min="10006" max="10006" width="7.77734375" style="61" customWidth="1"/>
    <col min="10007" max="10007" width="7.88671875" style="61" customWidth="1"/>
    <col min="10008" max="10008" width="8.77734375" style="61" customWidth="1"/>
    <col min="10009" max="10009" width="5.33203125" style="61" customWidth="1"/>
    <col min="10010" max="10010" width="4.77734375" style="61" customWidth="1"/>
    <col min="10011" max="10011" width="4.5546875" style="61" customWidth="1"/>
    <col min="10012" max="10012" width="5.77734375" style="61" customWidth="1"/>
    <col min="10013" max="10013" width="8.5546875" style="61" customWidth="1"/>
    <col min="10014" max="10014" width="5.21875" style="61" customWidth="1"/>
    <col min="10015" max="10016" width="3.88671875" style="61" customWidth="1"/>
    <col min="10017" max="10017" width="6" style="61" customWidth="1"/>
    <col min="10018" max="10018" width="6.21875" style="61" customWidth="1"/>
    <col min="10019" max="10019" width="5.88671875" style="61" customWidth="1"/>
    <col min="10020" max="10025" width="4.6640625" style="61" customWidth="1"/>
    <col min="10026" max="10026" width="14.6640625" style="61" customWidth="1"/>
    <col min="10027" max="10027" width="7.88671875" style="61" customWidth="1"/>
    <col min="10028" max="10028" width="6.5546875" style="61" customWidth="1"/>
    <col min="10029" max="10029" width="11.5546875" style="61" bestFit="1" customWidth="1"/>
    <col min="10030" max="10030" width="4" style="61" customWidth="1"/>
    <col min="10031" max="10031" width="2.88671875" style="61" customWidth="1"/>
    <col min="10032" max="10032" width="3.33203125" style="61" bestFit="1" customWidth="1"/>
    <col min="10033" max="10033" width="4" style="61" customWidth="1"/>
    <col min="10034" max="10034" width="3.5546875" style="61" customWidth="1"/>
    <col min="10035" max="10240" width="8.88671875" style="61"/>
    <col min="10241" max="10241" width="4.88671875" style="61" customWidth="1"/>
    <col min="10242" max="10242" width="17" style="61" customWidth="1"/>
    <col min="10243" max="10243" width="10.33203125" style="61" customWidth="1"/>
    <col min="10244" max="10244" width="9.33203125" style="61" customWidth="1"/>
    <col min="10245" max="10245" width="10.33203125" style="61" customWidth="1"/>
    <col min="10246" max="10246" width="6.88671875" style="61" customWidth="1"/>
    <col min="10247" max="10247" width="5.5546875" style="61" customWidth="1"/>
    <col min="10248" max="10248" width="5.88671875" style="61" customWidth="1"/>
    <col min="10249" max="10249" width="7.77734375" style="61" customWidth="1"/>
    <col min="10250" max="10250" width="7.5546875" style="61" customWidth="1"/>
    <col min="10251" max="10251" width="6.5546875" style="61" customWidth="1"/>
    <col min="10252" max="10252" width="4.109375" style="61" customWidth="1"/>
    <col min="10253" max="10253" width="4.21875" style="61" customWidth="1"/>
    <col min="10254" max="10254" width="7.6640625" style="61" customWidth="1"/>
    <col min="10255" max="10257" width="5.33203125" style="61" customWidth="1"/>
    <col min="10258" max="10258" width="4.33203125" style="61" customWidth="1"/>
    <col min="10259" max="10259" width="5.44140625" style="61" customWidth="1"/>
    <col min="10260" max="10260" width="6.21875" style="61" customWidth="1"/>
    <col min="10261" max="10261" width="4.5546875" style="61" customWidth="1"/>
    <col min="10262" max="10262" width="7.77734375" style="61" customWidth="1"/>
    <col min="10263" max="10263" width="7.88671875" style="61" customWidth="1"/>
    <col min="10264" max="10264" width="8.77734375" style="61" customWidth="1"/>
    <col min="10265" max="10265" width="5.33203125" style="61" customWidth="1"/>
    <col min="10266" max="10266" width="4.77734375" style="61" customWidth="1"/>
    <col min="10267" max="10267" width="4.5546875" style="61" customWidth="1"/>
    <col min="10268" max="10268" width="5.77734375" style="61" customWidth="1"/>
    <col min="10269" max="10269" width="8.5546875" style="61" customWidth="1"/>
    <col min="10270" max="10270" width="5.21875" style="61" customWidth="1"/>
    <col min="10271" max="10272" width="3.88671875" style="61" customWidth="1"/>
    <col min="10273" max="10273" width="6" style="61" customWidth="1"/>
    <col min="10274" max="10274" width="6.21875" style="61" customWidth="1"/>
    <col min="10275" max="10275" width="5.88671875" style="61" customWidth="1"/>
    <col min="10276" max="10281" width="4.6640625" style="61" customWidth="1"/>
    <col min="10282" max="10282" width="14.6640625" style="61" customWidth="1"/>
    <col min="10283" max="10283" width="7.88671875" style="61" customWidth="1"/>
    <col min="10284" max="10284" width="6.5546875" style="61" customWidth="1"/>
    <col min="10285" max="10285" width="11.5546875" style="61" bestFit="1" customWidth="1"/>
    <col min="10286" max="10286" width="4" style="61" customWidth="1"/>
    <col min="10287" max="10287" width="2.88671875" style="61" customWidth="1"/>
    <col min="10288" max="10288" width="3.33203125" style="61" bestFit="1" customWidth="1"/>
    <col min="10289" max="10289" width="4" style="61" customWidth="1"/>
    <col min="10290" max="10290" width="3.5546875" style="61" customWidth="1"/>
    <col min="10291" max="10496" width="8.88671875" style="61"/>
    <col min="10497" max="10497" width="4.88671875" style="61" customWidth="1"/>
    <col min="10498" max="10498" width="17" style="61" customWidth="1"/>
    <col min="10499" max="10499" width="10.33203125" style="61" customWidth="1"/>
    <col min="10500" max="10500" width="9.33203125" style="61" customWidth="1"/>
    <col min="10501" max="10501" width="10.33203125" style="61" customWidth="1"/>
    <col min="10502" max="10502" width="6.88671875" style="61" customWidth="1"/>
    <col min="10503" max="10503" width="5.5546875" style="61" customWidth="1"/>
    <col min="10504" max="10504" width="5.88671875" style="61" customWidth="1"/>
    <col min="10505" max="10505" width="7.77734375" style="61" customWidth="1"/>
    <col min="10506" max="10506" width="7.5546875" style="61" customWidth="1"/>
    <col min="10507" max="10507" width="6.5546875" style="61" customWidth="1"/>
    <col min="10508" max="10508" width="4.109375" style="61" customWidth="1"/>
    <col min="10509" max="10509" width="4.21875" style="61" customWidth="1"/>
    <col min="10510" max="10510" width="7.6640625" style="61" customWidth="1"/>
    <col min="10511" max="10513" width="5.33203125" style="61" customWidth="1"/>
    <col min="10514" max="10514" width="4.33203125" style="61" customWidth="1"/>
    <col min="10515" max="10515" width="5.44140625" style="61" customWidth="1"/>
    <col min="10516" max="10516" width="6.21875" style="61" customWidth="1"/>
    <col min="10517" max="10517" width="4.5546875" style="61" customWidth="1"/>
    <col min="10518" max="10518" width="7.77734375" style="61" customWidth="1"/>
    <col min="10519" max="10519" width="7.88671875" style="61" customWidth="1"/>
    <col min="10520" max="10520" width="8.77734375" style="61" customWidth="1"/>
    <col min="10521" max="10521" width="5.33203125" style="61" customWidth="1"/>
    <col min="10522" max="10522" width="4.77734375" style="61" customWidth="1"/>
    <col min="10523" max="10523" width="4.5546875" style="61" customWidth="1"/>
    <col min="10524" max="10524" width="5.77734375" style="61" customWidth="1"/>
    <col min="10525" max="10525" width="8.5546875" style="61" customWidth="1"/>
    <col min="10526" max="10526" width="5.21875" style="61" customWidth="1"/>
    <col min="10527" max="10528" width="3.88671875" style="61" customWidth="1"/>
    <col min="10529" max="10529" width="6" style="61" customWidth="1"/>
    <col min="10530" max="10530" width="6.21875" style="61" customWidth="1"/>
    <col min="10531" max="10531" width="5.88671875" style="61" customWidth="1"/>
    <col min="10532" max="10537" width="4.6640625" style="61" customWidth="1"/>
    <col min="10538" max="10538" width="14.6640625" style="61" customWidth="1"/>
    <col min="10539" max="10539" width="7.88671875" style="61" customWidth="1"/>
    <col min="10540" max="10540" width="6.5546875" style="61" customWidth="1"/>
    <col min="10541" max="10541" width="11.5546875" style="61" bestFit="1" customWidth="1"/>
    <col min="10542" max="10542" width="4" style="61" customWidth="1"/>
    <col min="10543" max="10543" width="2.88671875" style="61" customWidth="1"/>
    <col min="10544" max="10544" width="3.33203125" style="61" bestFit="1" customWidth="1"/>
    <col min="10545" max="10545" width="4" style="61" customWidth="1"/>
    <col min="10546" max="10546" width="3.5546875" style="61" customWidth="1"/>
    <col min="10547" max="10752" width="8.88671875" style="61"/>
    <col min="10753" max="10753" width="4.88671875" style="61" customWidth="1"/>
    <col min="10754" max="10754" width="17" style="61" customWidth="1"/>
    <col min="10755" max="10755" width="10.33203125" style="61" customWidth="1"/>
    <col min="10756" max="10756" width="9.33203125" style="61" customWidth="1"/>
    <col min="10757" max="10757" width="10.33203125" style="61" customWidth="1"/>
    <col min="10758" max="10758" width="6.88671875" style="61" customWidth="1"/>
    <col min="10759" max="10759" width="5.5546875" style="61" customWidth="1"/>
    <col min="10760" max="10760" width="5.88671875" style="61" customWidth="1"/>
    <col min="10761" max="10761" width="7.77734375" style="61" customWidth="1"/>
    <col min="10762" max="10762" width="7.5546875" style="61" customWidth="1"/>
    <col min="10763" max="10763" width="6.5546875" style="61" customWidth="1"/>
    <col min="10764" max="10764" width="4.109375" style="61" customWidth="1"/>
    <col min="10765" max="10765" width="4.21875" style="61" customWidth="1"/>
    <col min="10766" max="10766" width="7.6640625" style="61" customWidth="1"/>
    <col min="10767" max="10769" width="5.33203125" style="61" customWidth="1"/>
    <col min="10770" max="10770" width="4.33203125" style="61" customWidth="1"/>
    <col min="10771" max="10771" width="5.44140625" style="61" customWidth="1"/>
    <col min="10772" max="10772" width="6.21875" style="61" customWidth="1"/>
    <col min="10773" max="10773" width="4.5546875" style="61" customWidth="1"/>
    <col min="10774" max="10774" width="7.77734375" style="61" customWidth="1"/>
    <col min="10775" max="10775" width="7.88671875" style="61" customWidth="1"/>
    <col min="10776" max="10776" width="8.77734375" style="61" customWidth="1"/>
    <col min="10777" max="10777" width="5.33203125" style="61" customWidth="1"/>
    <col min="10778" max="10778" width="4.77734375" style="61" customWidth="1"/>
    <col min="10779" max="10779" width="4.5546875" style="61" customWidth="1"/>
    <col min="10780" max="10780" width="5.77734375" style="61" customWidth="1"/>
    <col min="10781" max="10781" width="8.5546875" style="61" customWidth="1"/>
    <col min="10782" max="10782" width="5.21875" style="61" customWidth="1"/>
    <col min="10783" max="10784" width="3.88671875" style="61" customWidth="1"/>
    <col min="10785" max="10785" width="6" style="61" customWidth="1"/>
    <col min="10786" max="10786" width="6.21875" style="61" customWidth="1"/>
    <col min="10787" max="10787" width="5.88671875" style="61" customWidth="1"/>
    <col min="10788" max="10793" width="4.6640625" style="61" customWidth="1"/>
    <col min="10794" max="10794" width="14.6640625" style="61" customWidth="1"/>
    <col min="10795" max="10795" width="7.88671875" style="61" customWidth="1"/>
    <col min="10796" max="10796" width="6.5546875" style="61" customWidth="1"/>
    <col min="10797" max="10797" width="11.5546875" style="61" bestFit="1" customWidth="1"/>
    <col min="10798" max="10798" width="4" style="61" customWidth="1"/>
    <col min="10799" max="10799" width="2.88671875" style="61" customWidth="1"/>
    <col min="10800" max="10800" width="3.33203125" style="61" bestFit="1" customWidth="1"/>
    <col min="10801" max="10801" width="4" style="61" customWidth="1"/>
    <col min="10802" max="10802" width="3.5546875" style="61" customWidth="1"/>
    <col min="10803" max="11008" width="8.88671875" style="61"/>
    <col min="11009" max="11009" width="4.88671875" style="61" customWidth="1"/>
    <col min="11010" max="11010" width="17" style="61" customWidth="1"/>
    <col min="11011" max="11011" width="10.33203125" style="61" customWidth="1"/>
    <col min="11012" max="11012" width="9.33203125" style="61" customWidth="1"/>
    <col min="11013" max="11013" width="10.33203125" style="61" customWidth="1"/>
    <col min="11014" max="11014" width="6.88671875" style="61" customWidth="1"/>
    <col min="11015" max="11015" width="5.5546875" style="61" customWidth="1"/>
    <col min="11016" max="11016" width="5.88671875" style="61" customWidth="1"/>
    <col min="11017" max="11017" width="7.77734375" style="61" customWidth="1"/>
    <col min="11018" max="11018" width="7.5546875" style="61" customWidth="1"/>
    <col min="11019" max="11019" width="6.5546875" style="61" customWidth="1"/>
    <col min="11020" max="11020" width="4.109375" style="61" customWidth="1"/>
    <col min="11021" max="11021" width="4.21875" style="61" customWidth="1"/>
    <col min="11022" max="11022" width="7.6640625" style="61" customWidth="1"/>
    <col min="11023" max="11025" width="5.33203125" style="61" customWidth="1"/>
    <col min="11026" max="11026" width="4.33203125" style="61" customWidth="1"/>
    <col min="11027" max="11027" width="5.44140625" style="61" customWidth="1"/>
    <col min="11028" max="11028" width="6.21875" style="61" customWidth="1"/>
    <col min="11029" max="11029" width="4.5546875" style="61" customWidth="1"/>
    <col min="11030" max="11030" width="7.77734375" style="61" customWidth="1"/>
    <col min="11031" max="11031" width="7.88671875" style="61" customWidth="1"/>
    <col min="11032" max="11032" width="8.77734375" style="61" customWidth="1"/>
    <col min="11033" max="11033" width="5.33203125" style="61" customWidth="1"/>
    <col min="11034" max="11034" width="4.77734375" style="61" customWidth="1"/>
    <col min="11035" max="11035" width="4.5546875" style="61" customWidth="1"/>
    <col min="11036" max="11036" width="5.77734375" style="61" customWidth="1"/>
    <col min="11037" max="11037" width="8.5546875" style="61" customWidth="1"/>
    <col min="11038" max="11038" width="5.21875" style="61" customWidth="1"/>
    <col min="11039" max="11040" width="3.88671875" style="61" customWidth="1"/>
    <col min="11041" max="11041" width="6" style="61" customWidth="1"/>
    <col min="11042" max="11042" width="6.21875" style="61" customWidth="1"/>
    <col min="11043" max="11043" width="5.88671875" style="61" customWidth="1"/>
    <col min="11044" max="11049" width="4.6640625" style="61" customWidth="1"/>
    <col min="11050" max="11050" width="14.6640625" style="61" customWidth="1"/>
    <col min="11051" max="11051" width="7.88671875" style="61" customWidth="1"/>
    <col min="11052" max="11052" width="6.5546875" style="61" customWidth="1"/>
    <col min="11053" max="11053" width="11.5546875" style="61" bestFit="1" customWidth="1"/>
    <col min="11054" max="11054" width="4" style="61" customWidth="1"/>
    <col min="11055" max="11055" width="2.88671875" style="61" customWidth="1"/>
    <col min="11056" max="11056" width="3.33203125" style="61" bestFit="1" customWidth="1"/>
    <col min="11057" max="11057" width="4" style="61" customWidth="1"/>
    <col min="11058" max="11058" width="3.5546875" style="61" customWidth="1"/>
    <col min="11059" max="11264" width="8.88671875" style="61"/>
    <col min="11265" max="11265" width="4.88671875" style="61" customWidth="1"/>
    <col min="11266" max="11266" width="17" style="61" customWidth="1"/>
    <col min="11267" max="11267" width="10.33203125" style="61" customWidth="1"/>
    <col min="11268" max="11268" width="9.33203125" style="61" customWidth="1"/>
    <col min="11269" max="11269" width="10.33203125" style="61" customWidth="1"/>
    <col min="11270" max="11270" width="6.88671875" style="61" customWidth="1"/>
    <col min="11271" max="11271" width="5.5546875" style="61" customWidth="1"/>
    <col min="11272" max="11272" width="5.88671875" style="61" customWidth="1"/>
    <col min="11273" max="11273" width="7.77734375" style="61" customWidth="1"/>
    <col min="11274" max="11274" width="7.5546875" style="61" customWidth="1"/>
    <col min="11275" max="11275" width="6.5546875" style="61" customWidth="1"/>
    <col min="11276" max="11276" width="4.109375" style="61" customWidth="1"/>
    <col min="11277" max="11277" width="4.21875" style="61" customWidth="1"/>
    <col min="11278" max="11278" width="7.6640625" style="61" customWidth="1"/>
    <col min="11279" max="11281" width="5.33203125" style="61" customWidth="1"/>
    <col min="11282" max="11282" width="4.33203125" style="61" customWidth="1"/>
    <col min="11283" max="11283" width="5.44140625" style="61" customWidth="1"/>
    <col min="11284" max="11284" width="6.21875" style="61" customWidth="1"/>
    <col min="11285" max="11285" width="4.5546875" style="61" customWidth="1"/>
    <col min="11286" max="11286" width="7.77734375" style="61" customWidth="1"/>
    <col min="11287" max="11287" width="7.88671875" style="61" customWidth="1"/>
    <col min="11288" max="11288" width="8.77734375" style="61" customWidth="1"/>
    <col min="11289" max="11289" width="5.33203125" style="61" customWidth="1"/>
    <col min="11290" max="11290" width="4.77734375" style="61" customWidth="1"/>
    <col min="11291" max="11291" width="4.5546875" style="61" customWidth="1"/>
    <col min="11292" max="11292" width="5.77734375" style="61" customWidth="1"/>
    <col min="11293" max="11293" width="8.5546875" style="61" customWidth="1"/>
    <col min="11294" max="11294" width="5.21875" style="61" customWidth="1"/>
    <col min="11295" max="11296" width="3.88671875" style="61" customWidth="1"/>
    <col min="11297" max="11297" width="6" style="61" customWidth="1"/>
    <col min="11298" max="11298" width="6.21875" style="61" customWidth="1"/>
    <col min="11299" max="11299" width="5.88671875" style="61" customWidth="1"/>
    <col min="11300" max="11305" width="4.6640625" style="61" customWidth="1"/>
    <col min="11306" max="11306" width="14.6640625" style="61" customWidth="1"/>
    <col min="11307" max="11307" width="7.88671875" style="61" customWidth="1"/>
    <col min="11308" max="11308" width="6.5546875" style="61" customWidth="1"/>
    <col min="11309" max="11309" width="11.5546875" style="61" bestFit="1" customWidth="1"/>
    <col min="11310" max="11310" width="4" style="61" customWidth="1"/>
    <col min="11311" max="11311" width="2.88671875" style="61" customWidth="1"/>
    <col min="11312" max="11312" width="3.33203125" style="61" bestFit="1" customWidth="1"/>
    <col min="11313" max="11313" width="4" style="61" customWidth="1"/>
    <col min="11314" max="11314" width="3.5546875" style="61" customWidth="1"/>
    <col min="11315" max="11520" width="8.88671875" style="61"/>
    <col min="11521" max="11521" width="4.88671875" style="61" customWidth="1"/>
    <col min="11522" max="11522" width="17" style="61" customWidth="1"/>
    <col min="11523" max="11523" width="10.33203125" style="61" customWidth="1"/>
    <col min="11524" max="11524" width="9.33203125" style="61" customWidth="1"/>
    <col min="11525" max="11525" width="10.33203125" style="61" customWidth="1"/>
    <col min="11526" max="11526" width="6.88671875" style="61" customWidth="1"/>
    <col min="11527" max="11527" width="5.5546875" style="61" customWidth="1"/>
    <col min="11528" max="11528" width="5.88671875" style="61" customWidth="1"/>
    <col min="11529" max="11529" width="7.77734375" style="61" customWidth="1"/>
    <col min="11530" max="11530" width="7.5546875" style="61" customWidth="1"/>
    <col min="11531" max="11531" width="6.5546875" style="61" customWidth="1"/>
    <col min="11532" max="11532" width="4.109375" style="61" customWidth="1"/>
    <col min="11533" max="11533" width="4.21875" style="61" customWidth="1"/>
    <col min="11534" max="11534" width="7.6640625" style="61" customWidth="1"/>
    <col min="11535" max="11537" width="5.33203125" style="61" customWidth="1"/>
    <col min="11538" max="11538" width="4.33203125" style="61" customWidth="1"/>
    <col min="11539" max="11539" width="5.44140625" style="61" customWidth="1"/>
    <col min="11540" max="11540" width="6.21875" style="61" customWidth="1"/>
    <col min="11541" max="11541" width="4.5546875" style="61" customWidth="1"/>
    <col min="11542" max="11542" width="7.77734375" style="61" customWidth="1"/>
    <col min="11543" max="11543" width="7.88671875" style="61" customWidth="1"/>
    <col min="11544" max="11544" width="8.77734375" style="61" customWidth="1"/>
    <col min="11545" max="11545" width="5.33203125" style="61" customWidth="1"/>
    <col min="11546" max="11546" width="4.77734375" style="61" customWidth="1"/>
    <col min="11547" max="11547" width="4.5546875" style="61" customWidth="1"/>
    <col min="11548" max="11548" width="5.77734375" style="61" customWidth="1"/>
    <col min="11549" max="11549" width="8.5546875" style="61" customWidth="1"/>
    <col min="11550" max="11550" width="5.21875" style="61" customWidth="1"/>
    <col min="11551" max="11552" width="3.88671875" style="61" customWidth="1"/>
    <col min="11553" max="11553" width="6" style="61" customWidth="1"/>
    <col min="11554" max="11554" width="6.21875" style="61" customWidth="1"/>
    <col min="11555" max="11555" width="5.88671875" style="61" customWidth="1"/>
    <col min="11556" max="11561" width="4.6640625" style="61" customWidth="1"/>
    <col min="11562" max="11562" width="14.6640625" style="61" customWidth="1"/>
    <col min="11563" max="11563" width="7.88671875" style="61" customWidth="1"/>
    <col min="11564" max="11564" width="6.5546875" style="61" customWidth="1"/>
    <col min="11565" max="11565" width="11.5546875" style="61" bestFit="1" customWidth="1"/>
    <col min="11566" max="11566" width="4" style="61" customWidth="1"/>
    <col min="11567" max="11567" width="2.88671875" style="61" customWidth="1"/>
    <col min="11568" max="11568" width="3.33203125" style="61" bestFit="1" customWidth="1"/>
    <col min="11569" max="11569" width="4" style="61" customWidth="1"/>
    <col min="11570" max="11570" width="3.5546875" style="61" customWidth="1"/>
    <col min="11571" max="11776" width="8.88671875" style="61"/>
    <col min="11777" max="11777" width="4.88671875" style="61" customWidth="1"/>
    <col min="11778" max="11778" width="17" style="61" customWidth="1"/>
    <col min="11779" max="11779" width="10.33203125" style="61" customWidth="1"/>
    <col min="11780" max="11780" width="9.33203125" style="61" customWidth="1"/>
    <col min="11781" max="11781" width="10.33203125" style="61" customWidth="1"/>
    <col min="11782" max="11782" width="6.88671875" style="61" customWidth="1"/>
    <col min="11783" max="11783" width="5.5546875" style="61" customWidth="1"/>
    <col min="11784" max="11784" width="5.88671875" style="61" customWidth="1"/>
    <col min="11785" max="11785" width="7.77734375" style="61" customWidth="1"/>
    <col min="11786" max="11786" width="7.5546875" style="61" customWidth="1"/>
    <col min="11787" max="11787" width="6.5546875" style="61" customWidth="1"/>
    <col min="11788" max="11788" width="4.109375" style="61" customWidth="1"/>
    <col min="11789" max="11789" width="4.21875" style="61" customWidth="1"/>
    <col min="11790" max="11790" width="7.6640625" style="61" customWidth="1"/>
    <col min="11791" max="11793" width="5.33203125" style="61" customWidth="1"/>
    <col min="11794" max="11794" width="4.33203125" style="61" customWidth="1"/>
    <col min="11795" max="11795" width="5.44140625" style="61" customWidth="1"/>
    <col min="11796" max="11796" width="6.21875" style="61" customWidth="1"/>
    <col min="11797" max="11797" width="4.5546875" style="61" customWidth="1"/>
    <col min="11798" max="11798" width="7.77734375" style="61" customWidth="1"/>
    <col min="11799" max="11799" width="7.88671875" style="61" customWidth="1"/>
    <col min="11800" max="11800" width="8.77734375" style="61" customWidth="1"/>
    <col min="11801" max="11801" width="5.33203125" style="61" customWidth="1"/>
    <col min="11802" max="11802" width="4.77734375" style="61" customWidth="1"/>
    <col min="11803" max="11803" width="4.5546875" style="61" customWidth="1"/>
    <col min="11804" max="11804" width="5.77734375" style="61" customWidth="1"/>
    <col min="11805" max="11805" width="8.5546875" style="61" customWidth="1"/>
    <col min="11806" max="11806" width="5.21875" style="61" customWidth="1"/>
    <col min="11807" max="11808" width="3.88671875" style="61" customWidth="1"/>
    <col min="11809" max="11809" width="6" style="61" customWidth="1"/>
    <col min="11810" max="11810" width="6.21875" style="61" customWidth="1"/>
    <col min="11811" max="11811" width="5.88671875" style="61" customWidth="1"/>
    <col min="11812" max="11817" width="4.6640625" style="61" customWidth="1"/>
    <col min="11818" max="11818" width="14.6640625" style="61" customWidth="1"/>
    <col min="11819" max="11819" width="7.88671875" style="61" customWidth="1"/>
    <col min="11820" max="11820" width="6.5546875" style="61" customWidth="1"/>
    <col min="11821" max="11821" width="11.5546875" style="61" bestFit="1" customWidth="1"/>
    <col min="11822" max="11822" width="4" style="61" customWidth="1"/>
    <col min="11823" max="11823" width="2.88671875" style="61" customWidth="1"/>
    <col min="11824" max="11824" width="3.33203125" style="61" bestFit="1" customWidth="1"/>
    <col min="11825" max="11825" width="4" style="61" customWidth="1"/>
    <col min="11826" max="11826" width="3.5546875" style="61" customWidth="1"/>
    <col min="11827" max="12032" width="8.88671875" style="61"/>
    <col min="12033" max="12033" width="4.88671875" style="61" customWidth="1"/>
    <col min="12034" max="12034" width="17" style="61" customWidth="1"/>
    <col min="12035" max="12035" width="10.33203125" style="61" customWidth="1"/>
    <col min="12036" max="12036" width="9.33203125" style="61" customWidth="1"/>
    <col min="12037" max="12037" width="10.33203125" style="61" customWidth="1"/>
    <col min="12038" max="12038" width="6.88671875" style="61" customWidth="1"/>
    <col min="12039" max="12039" width="5.5546875" style="61" customWidth="1"/>
    <col min="12040" max="12040" width="5.88671875" style="61" customWidth="1"/>
    <col min="12041" max="12041" width="7.77734375" style="61" customWidth="1"/>
    <col min="12042" max="12042" width="7.5546875" style="61" customWidth="1"/>
    <col min="12043" max="12043" width="6.5546875" style="61" customWidth="1"/>
    <col min="12044" max="12044" width="4.109375" style="61" customWidth="1"/>
    <col min="12045" max="12045" width="4.21875" style="61" customWidth="1"/>
    <col min="12046" max="12046" width="7.6640625" style="61" customWidth="1"/>
    <col min="12047" max="12049" width="5.33203125" style="61" customWidth="1"/>
    <col min="12050" max="12050" width="4.33203125" style="61" customWidth="1"/>
    <col min="12051" max="12051" width="5.44140625" style="61" customWidth="1"/>
    <col min="12052" max="12052" width="6.21875" style="61" customWidth="1"/>
    <col min="12053" max="12053" width="4.5546875" style="61" customWidth="1"/>
    <col min="12054" max="12054" width="7.77734375" style="61" customWidth="1"/>
    <col min="12055" max="12055" width="7.88671875" style="61" customWidth="1"/>
    <col min="12056" max="12056" width="8.77734375" style="61" customWidth="1"/>
    <col min="12057" max="12057" width="5.33203125" style="61" customWidth="1"/>
    <col min="12058" max="12058" width="4.77734375" style="61" customWidth="1"/>
    <col min="12059" max="12059" width="4.5546875" style="61" customWidth="1"/>
    <col min="12060" max="12060" width="5.77734375" style="61" customWidth="1"/>
    <col min="12061" max="12061" width="8.5546875" style="61" customWidth="1"/>
    <col min="12062" max="12062" width="5.21875" style="61" customWidth="1"/>
    <col min="12063" max="12064" width="3.88671875" style="61" customWidth="1"/>
    <col min="12065" max="12065" width="6" style="61" customWidth="1"/>
    <col min="12066" max="12066" width="6.21875" style="61" customWidth="1"/>
    <col min="12067" max="12067" width="5.88671875" style="61" customWidth="1"/>
    <col min="12068" max="12073" width="4.6640625" style="61" customWidth="1"/>
    <col min="12074" max="12074" width="14.6640625" style="61" customWidth="1"/>
    <col min="12075" max="12075" width="7.88671875" style="61" customWidth="1"/>
    <col min="12076" max="12076" width="6.5546875" style="61" customWidth="1"/>
    <col min="12077" max="12077" width="11.5546875" style="61" bestFit="1" customWidth="1"/>
    <col min="12078" max="12078" width="4" style="61" customWidth="1"/>
    <col min="12079" max="12079" width="2.88671875" style="61" customWidth="1"/>
    <col min="12080" max="12080" width="3.33203125" style="61" bestFit="1" customWidth="1"/>
    <col min="12081" max="12081" width="4" style="61" customWidth="1"/>
    <col min="12082" max="12082" width="3.5546875" style="61" customWidth="1"/>
    <col min="12083" max="12288" width="8.88671875" style="61"/>
    <col min="12289" max="12289" width="4.88671875" style="61" customWidth="1"/>
    <col min="12290" max="12290" width="17" style="61" customWidth="1"/>
    <col min="12291" max="12291" width="10.33203125" style="61" customWidth="1"/>
    <col min="12292" max="12292" width="9.33203125" style="61" customWidth="1"/>
    <col min="12293" max="12293" width="10.33203125" style="61" customWidth="1"/>
    <col min="12294" max="12294" width="6.88671875" style="61" customWidth="1"/>
    <col min="12295" max="12295" width="5.5546875" style="61" customWidth="1"/>
    <col min="12296" max="12296" width="5.88671875" style="61" customWidth="1"/>
    <col min="12297" max="12297" width="7.77734375" style="61" customWidth="1"/>
    <col min="12298" max="12298" width="7.5546875" style="61" customWidth="1"/>
    <col min="12299" max="12299" width="6.5546875" style="61" customWidth="1"/>
    <col min="12300" max="12300" width="4.109375" style="61" customWidth="1"/>
    <col min="12301" max="12301" width="4.21875" style="61" customWidth="1"/>
    <col min="12302" max="12302" width="7.6640625" style="61" customWidth="1"/>
    <col min="12303" max="12305" width="5.33203125" style="61" customWidth="1"/>
    <col min="12306" max="12306" width="4.33203125" style="61" customWidth="1"/>
    <col min="12307" max="12307" width="5.44140625" style="61" customWidth="1"/>
    <col min="12308" max="12308" width="6.21875" style="61" customWidth="1"/>
    <col min="12309" max="12309" width="4.5546875" style="61" customWidth="1"/>
    <col min="12310" max="12310" width="7.77734375" style="61" customWidth="1"/>
    <col min="12311" max="12311" width="7.88671875" style="61" customWidth="1"/>
    <col min="12312" max="12312" width="8.77734375" style="61" customWidth="1"/>
    <col min="12313" max="12313" width="5.33203125" style="61" customWidth="1"/>
    <col min="12314" max="12314" width="4.77734375" style="61" customWidth="1"/>
    <col min="12315" max="12315" width="4.5546875" style="61" customWidth="1"/>
    <col min="12316" max="12316" width="5.77734375" style="61" customWidth="1"/>
    <col min="12317" max="12317" width="8.5546875" style="61" customWidth="1"/>
    <col min="12318" max="12318" width="5.21875" style="61" customWidth="1"/>
    <col min="12319" max="12320" width="3.88671875" style="61" customWidth="1"/>
    <col min="12321" max="12321" width="6" style="61" customWidth="1"/>
    <col min="12322" max="12322" width="6.21875" style="61" customWidth="1"/>
    <col min="12323" max="12323" width="5.88671875" style="61" customWidth="1"/>
    <col min="12324" max="12329" width="4.6640625" style="61" customWidth="1"/>
    <col min="12330" max="12330" width="14.6640625" style="61" customWidth="1"/>
    <col min="12331" max="12331" width="7.88671875" style="61" customWidth="1"/>
    <col min="12332" max="12332" width="6.5546875" style="61" customWidth="1"/>
    <col min="12333" max="12333" width="11.5546875" style="61" bestFit="1" customWidth="1"/>
    <col min="12334" max="12334" width="4" style="61" customWidth="1"/>
    <col min="12335" max="12335" width="2.88671875" style="61" customWidth="1"/>
    <col min="12336" max="12336" width="3.33203125" style="61" bestFit="1" customWidth="1"/>
    <col min="12337" max="12337" width="4" style="61" customWidth="1"/>
    <col min="12338" max="12338" width="3.5546875" style="61" customWidth="1"/>
    <col min="12339" max="12544" width="8.88671875" style="61"/>
    <col min="12545" max="12545" width="4.88671875" style="61" customWidth="1"/>
    <col min="12546" max="12546" width="17" style="61" customWidth="1"/>
    <col min="12547" max="12547" width="10.33203125" style="61" customWidth="1"/>
    <col min="12548" max="12548" width="9.33203125" style="61" customWidth="1"/>
    <col min="12549" max="12549" width="10.33203125" style="61" customWidth="1"/>
    <col min="12550" max="12550" width="6.88671875" style="61" customWidth="1"/>
    <col min="12551" max="12551" width="5.5546875" style="61" customWidth="1"/>
    <col min="12552" max="12552" width="5.88671875" style="61" customWidth="1"/>
    <col min="12553" max="12553" width="7.77734375" style="61" customWidth="1"/>
    <col min="12554" max="12554" width="7.5546875" style="61" customWidth="1"/>
    <col min="12555" max="12555" width="6.5546875" style="61" customWidth="1"/>
    <col min="12556" max="12556" width="4.109375" style="61" customWidth="1"/>
    <col min="12557" max="12557" width="4.21875" style="61" customWidth="1"/>
    <col min="12558" max="12558" width="7.6640625" style="61" customWidth="1"/>
    <col min="12559" max="12561" width="5.33203125" style="61" customWidth="1"/>
    <col min="12562" max="12562" width="4.33203125" style="61" customWidth="1"/>
    <col min="12563" max="12563" width="5.44140625" style="61" customWidth="1"/>
    <col min="12564" max="12564" width="6.21875" style="61" customWidth="1"/>
    <col min="12565" max="12565" width="4.5546875" style="61" customWidth="1"/>
    <col min="12566" max="12566" width="7.77734375" style="61" customWidth="1"/>
    <col min="12567" max="12567" width="7.88671875" style="61" customWidth="1"/>
    <col min="12568" max="12568" width="8.77734375" style="61" customWidth="1"/>
    <col min="12569" max="12569" width="5.33203125" style="61" customWidth="1"/>
    <col min="12570" max="12570" width="4.77734375" style="61" customWidth="1"/>
    <col min="12571" max="12571" width="4.5546875" style="61" customWidth="1"/>
    <col min="12572" max="12572" width="5.77734375" style="61" customWidth="1"/>
    <col min="12573" max="12573" width="8.5546875" style="61" customWidth="1"/>
    <col min="12574" max="12574" width="5.21875" style="61" customWidth="1"/>
    <col min="12575" max="12576" width="3.88671875" style="61" customWidth="1"/>
    <col min="12577" max="12577" width="6" style="61" customWidth="1"/>
    <col min="12578" max="12578" width="6.21875" style="61" customWidth="1"/>
    <col min="12579" max="12579" width="5.88671875" style="61" customWidth="1"/>
    <col min="12580" max="12585" width="4.6640625" style="61" customWidth="1"/>
    <col min="12586" max="12586" width="14.6640625" style="61" customWidth="1"/>
    <col min="12587" max="12587" width="7.88671875" style="61" customWidth="1"/>
    <col min="12588" max="12588" width="6.5546875" style="61" customWidth="1"/>
    <col min="12589" max="12589" width="11.5546875" style="61" bestFit="1" customWidth="1"/>
    <col min="12590" max="12590" width="4" style="61" customWidth="1"/>
    <col min="12591" max="12591" width="2.88671875" style="61" customWidth="1"/>
    <col min="12592" max="12592" width="3.33203125" style="61" bestFit="1" customWidth="1"/>
    <col min="12593" max="12593" width="4" style="61" customWidth="1"/>
    <col min="12594" max="12594" width="3.5546875" style="61" customWidth="1"/>
    <col min="12595" max="12800" width="8.88671875" style="61"/>
    <col min="12801" max="12801" width="4.88671875" style="61" customWidth="1"/>
    <col min="12802" max="12802" width="17" style="61" customWidth="1"/>
    <col min="12803" max="12803" width="10.33203125" style="61" customWidth="1"/>
    <col min="12804" max="12804" width="9.33203125" style="61" customWidth="1"/>
    <col min="12805" max="12805" width="10.33203125" style="61" customWidth="1"/>
    <col min="12806" max="12806" width="6.88671875" style="61" customWidth="1"/>
    <col min="12807" max="12807" width="5.5546875" style="61" customWidth="1"/>
    <col min="12808" max="12808" width="5.88671875" style="61" customWidth="1"/>
    <col min="12809" max="12809" width="7.77734375" style="61" customWidth="1"/>
    <col min="12810" max="12810" width="7.5546875" style="61" customWidth="1"/>
    <col min="12811" max="12811" width="6.5546875" style="61" customWidth="1"/>
    <col min="12812" max="12812" width="4.109375" style="61" customWidth="1"/>
    <col min="12813" max="12813" width="4.21875" style="61" customWidth="1"/>
    <col min="12814" max="12814" width="7.6640625" style="61" customWidth="1"/>
    <col min="12815" max="12817" width="5.33203125" style="61" customWidth="1"/>
    <col min="12818" max="12818" width="4.33203125" style="61" customWidth="1"/>
    <col min="12819" max="12819" width="5.44140625" style="61" customWidth="1"/>
    <col min="12820" max="12820" width="6.21875" style="61" customWidth="1"/>
    <col min="12821" max="12821" width="4.5546875" style="61" customWidth="1"/>
    <col min="12822" max="12822" width="7.77734375" style="61" customWidth="1"/>
    <col min="12823" max="12823" width="7.88671875" style="61" customWidth="1"/>
    <col min="12824" max="12824" width="8.77734375" style="61" customWidth="1"/>
    <col min="12825" max="12825" width="5.33203125" style="61" customWidth="1"/>
    <col min="12826" max="12826" width="4.77734375" style="61" customWidth="1"/>
    <col min="12827" max="12827" width="4.5546875" style="61" customWidth="1"/>
    <col min="12828" max="12828" width="5.77734375" style="61" customWidth="1"/>
    <col min="12829" max="12829" width="8.5546875" style="61" customWidth="1"/>
    <col min="12830" max="12830" width="5.21875" style="61" customWidth="1"/>
    <col min="12831" max="12832" width="3.88671875" style="61" customWidth="1"/>
    <col min="12833" max="12833" width="6" style="61" customWidth="1"/>
    <col min="12834" max="12834" width="6.21875" style="61" customWidth="1"/>
    <col min="12835" max="12835" width="5.88671875" style="61" customWidth="1"/>
    <col min="12836" max="12841" width="4.6640625" style="61" customWidth="1"/>
    <col min="12842" max="12842" width="14.6640625" style="61" customWidth="1"/>
    <col min="12843" max="12843" width="7.88671875" style="61" customWidth="1"/>
    <col min="12844" max="12844" width="6.5546875" style="61" customWidth="1"/>
    <col min="12845" max="12845" width="11.5546875" style="61" bestFit="1" customWidth="1"/>
    <col min="12846" max="12846" width="4" style="61" customWidth="1"/>
    <col min="12847" max="12847" width="2.88671875" style="61" customWidth="1"/>
    <col min="12848" max="12848" width="3.33203125" style="61" bestFit="1" customWidth="1"/>
    <col min="12849" max="12849" width="4" style="61" customWidth="1"/>
    <col min="12850" max="12850" width="3.5546875" style="61" customWidth="1"/>
    <col min="12851" max="13056" width="8.88671875" style="61"/>
    <col min="13057" max="13057" width="4.88671875" style="61" customWidth="1"/>
    <col min="13058" max="13058" width="17" style="61" customWidth="1"/>
    <col min="13059" max="13059" width="10.33203125" style="61" customWidth="1"/>
    <col min="13060" max="13060" width="9.33203125" style="61" customWidth="1"/>
    <col min="13061" max="13061" width="10.33203125" style="61" customWidth="1"/>
    <col min="13062" max="13062" width="6.88671875" style="61" customWidth="1"/>
    <col min="13063" max="13063" width="5.5546875" style="61" customWidth="1"/>
    <col min="13064" max="13064" width="5.88671875" style="61" customWidth="1"/>
    <col min="13065" max="13065" width="7.77734375" style="61" customWidth="1"/>
    <col min="13066" max="13066" width="7.5546875" style="61" customWidth="1"/>
    <col min="13067" max="13067" width="6.5546875" style="61" customWidth="1"/>
    <col min="13068" max="13068" width="4.109375" style="61" customWidth="1"/>
    <col min="13069" max="13069" width="4.21875" style="61" customWidth="1"/>
    <col min="13070" max="13070" width="7.6640625" style="61" customWidth="1"/>
    <col min="13071" max="13073" width="5.33203125" style="61" customWidth="1"/>
    <col min="13074" max="13074" width="4.33203125" style="61" customWidth="1"/>
    <col min="13075" max="13075" width="5.44140625" style="61" customWidth="1"/>
    <col min="13076" max="13076" width="6.21875" style="61" customWidth="1"/>
    <col min="13077" max="13077" width="4.5546875" style="61" customWidth="1"/>
    <col min="13078" max="13078" width="7.77734375" style="61" customWidth="1"/>
    <col min="13079" max="13079" width="7.88671875" style="61" customWidth="1"/>
    <col min="13080" max="13080" width="8.77734375" style="61" customWidth="1"/>
    <col min="13081" max="13081" width="5.33203125" style="61" customWidth="1"/>
    <col min="13082" max="13082" width="4.77734375" style="61" customWidth="1"/>
    <col min="13083" max="13083" width="4.5546875" style="61" customWidth="1"/>
    <col min="13084" max="13084" width="5.77734375" style="61" customWidth="1"/>
    <col min="13085" max="13085" width="8.5546875" style="61" customWidth="1"/>
    <col min="13086" max="13086" width="5.21875" style="61" customWidth="1"/>
    <col min="13087" max="13088" width="3.88671875" style="61" customWidth="1"/>
    <col min="13089" max="13089" width="6" style="61" customWidth="1"/>
    <col min="13090" max="13090" width="6.21875" style="61" customWidth="1"/>
    <col min="13091" max="13091" width="5.88671875" style="61" customWidth="1"/>
    <col min="13092" max="13097" width="4.6640625" style="61" customWidth="1"/>
    <col min="13098" max="13098" width="14.6640625" style="61" customWidth="1"/>
    <col min="13099" max="13099" width="7.88671875" style="61" customWidth="1"/>
    <col min="13100" max="13100" width="6.5546875" style="61" customWidth="1"/>
    <col min="13101" max="13101" width="11.5546875" style="61" bestFit="1" customWidth="1"/>
    <col min="13102" max="13102" width="4" style="61" customWidth="1"/>
    <col min="13103" max="13103" width="2.88671875" style="61" customWidth="1"/>
    <col min="13104" max="13104" width="3.33203125" style="61" bestFit="1" customWidth="1"/>
    <col min="13105" max="13105" width="4" style="61" customWidth="1"/>
    <col min="13106" max="13106" width="3.5546875" style="61" customWidth="1"/>
    <col min="13107" max="13312" width="8.88671875" style="61"/>
    <col min="13313" max="13313" width="4.88671875" style="61" customWidth="1"/>
    <col min="13314" max="13314" width="17" style="61" customWidth="1"/>
    <col min="13315" max="13315" width="10.33203125" style="61" customWidth="1"/>
    <col min="13316" max="13316" width="9.33203125" style="61" customWidth="1"/>
    <col min="13317" max="13317" width="10.33203125" style="61" customWidth="1"/>
    <col min="13318" max="13318" width="6.88671875" style="61" customWidth="1"/>
    <col min="13319" max="13319" width="5.5546875" style="61" customWidth="1"/>
    <col min="13320" max="13320" width="5.88671875" style="61" customWidth="1"/>
    <col min="13321" max="13321" width="7.77734375" style="61" customWidth="1"/>
    <col min="13322" max="13322" width="7.5546875" style="61" customWidth="1"/>
    <col min="13323" max="13323" width="6.5546875" style="61" customWidth="1"/>
    <col min="13324" max="13324" width="4.109375" style="61" customWidth="1"/>
    <col min="13325" max="13325" width="4.21875" style="61" customWidth="1"/>
    <col min="13326" max="13326" width="7.6640625" style="61" customWidth="1"/>
    <col min="13327" max="13329" width="5.33203125" style="61" customWidth="1"/>
    <col min="13330" max="13330" width="4.33203125" style="61" customWidth="1"/>
    <col min="13331" max="13331" width="5.44140625" style="61" customWidth="1"/>
    <col min="13332" max="13332" width="6.21875" style="61" customWidth="1"/>
    <col min="13333" max="13333" width="4.5546875" style="61" customWidth="1"/>
    <col min="13334" max="13334" width="7.77734375" style="61" customWidth="1"/>
    <col min="13335" max="13335" width="7.88671875" style="61" customWidth="1"/>
    <col min="13336" max="13336" width="8.77734375" style="61" customWidth="1"/>
    <col min="13337" max="13337" width="5.33203125" style="61" customWidth="1"/>
    <col min="13338" max="13338" width="4.77734375" style="61" customWidth="1"/>
    <col min="13339" max="13339" width="4.5546875" style="61" customWidth="1"/>
    <col min="13340" max="13340" width="5.77734375" style="61" customWidth="1"/>
    <col min="13341" max="13341" width="8.5546875" style="61" customWidth="1"/>
    <col min="13342" max="13342" width="5.21875" style="61" customWidth="1"/>
    <col min="13343" max="13344" width="3.88671875" style="61" customWidth="1"/>
    <col min="13345" max="13345" width="6" style="61" customWidth="1"/>
    <col min="13346" max="13346" width="6.21875" style="61" customWidth="1"/>
    <col min="13347" max="13347" width="5.88671875" style="61" customWidth="1"/>
    <col min="13348" max="13353" width="4.6640625" style="61" customWidth="1"/>
    <col min="13354" max="13354" width="14.6640625" style="61" customWidth="1"/>
    <col min="13355" max="13355" width="7.88671875" style="61" customWidth="1"/>
    <col min="13356" max="13356" width="6.5546875" style="61" customWidth="1"/>
    <col min="13357" max="13357" width="11.5546875" style="61" bestFit="1" customWidth="1"/>
    <col min="13358" max="13358" width="4" style="61" customWidth="1"/>
    <col min="13359" max="13359" width="2.88671875" style="61" customWidth="1"/>
    <col min="13360" max="13360" width="3.33203125" style="61" bestFit="1" customWidth="1"/>
    <col min="13361" max="13361" width="4" style="61" customWidth="1"/>
    <col min="13362" max="13362" width="3.5546875" style="61" customWidth="1"/>
    <col min="13363" max="13568" width="8.88671875" style="61"/>
    <col min="13569" max="13569" width="4.88671875" style="61" customWidth="1"/>
    <col min="13570" max="13570" width="17" style="61" customWidth="1"/>
    <col min="13571" max="13571" width="10.33203125" style="61" customWidth="1"/>
    <col min="13572" max="13572" width="9.33203125" style="61" customWidth="1"/>
    <col min="13573" max="13573" width="10.33203125" style="61" customWidth="1"/>
    <col min="13574" max="13574" width="6.88671875" style="61" customWidth="1"/>
    <col min="13575" max="13575" width="5.5546875" style="61" customWidth="1"/>
    <col min="13576" max="13576" width="5.88671875" style="61" customWidth="1"/>
    <col min="13577" max="13577" width="7.77734375" style="61" customWidth="1"/>
    <col min="13578" max="13578" width="7.5546875" style="61" customWidth="1"/>
    <col min="13579" max="13579" width="6.5546875" style="61" customWidth="1"/>
    <col min="13580" max="13580" width="4.109375" style="61" customWidth="1"/>
    <col min="13581" max="13581" width="4.21875" style="61" customWidth="1"/>
    <col min="13582" max="13582" width="7.6640625" style="61" customWidth="1"/>
    <col min="13583" max="13585" width="5.33203125" style="61" customWidth="1"/>
    <col min="13586" max="13586" width="4.33203125" style="61" customWidth="1"/>
    <col min="13587" max="13587" width="5.44140625" style="61" customWidth="1"/>
    <col min="13588" max="13588" width="6.21875" style="61" customWidth="1"/>
    <col min="13589" max="13589" width="4.5546875" style="61" customWidth="1"/>
    <col min="13590" max="13590" width="7.77734375" style="61" customWidth="1"/>
    <col min="13591" max="13591" width="7.88671875" style="61" customWidth="1"/>
    <col min="13592" max="13592" width="8.77734375" style="61" customWidth="1"/>
    <col min="13593" max="13593" width="5.33203125" style="61" customWidth="1"/>
    <col min="13594" max="13594" width="4.77734375" style="61" customWidth="1"/>
    <col min="13595" max="13595" width="4.5546875" style="61" customWidth="1"/>
    <col min="13596" max="13596" width="5.77734375" style="61" customWidth="1"/>
    <col min="13597" max="13597" width="8.5546875" style="61" customWidth="1"/>
    <col min="13598" max="13598" width="5.21875" style="61" customWidth="1"/>
    <col min="13599" max="13600" width="3.88671875" style="61" customWidth="1"/>
    <col min="13601" max="13601" width="6" style="61" customWidth="1"/>
    <col min="13602" max="13602" width="6.21875" style="61" customWidth="1"/>
    <col min="13603" max="13603" width="5.88671875" style="61" customWidth="1"/>
    <col min="13604" max="13609" width="4.6640625" style="61" customWidth="1"/>
    <col min="13610" max="13610" width="14.6640625" style="61" customWidth="1"/>
    <col min="13611" max="13611" width="7.88671875" style="61" customWidth="1"/>
    <col min="13612" max="13612" width="6.5546875" style="61" customWidth="1"/>
    <col min="13613" max="13613" width="11.5546875" style="61" bestFit="1" customWidth="1"/>
    <col min="13614" max="13614" width="4" style="61" customWidth="1"/>
    <col min="13615" max="13615" width="2.88671875" style="61" customWidth="1"/>
    <col min="13616" max="13616" width="3.33203125" style="61" bestFit="1" customWidth="1"/>
    <col min="13617" max="13617" width="4" style="61" customWidth="1"/>
    <col min="13618" max="13618" width="3.5546875" style="61" customWidth="1"/>
    <col min="13619" max="13824" width="8.88671875" style="61"/>
    <col min="13825" max="13825" width="4.88671875" style="61" customWidth="1"/>
    <col min="13826" max="13826" width="17" style="61" customWidth="1"/>
    <col min="13827" max="13827" width="10.33203125" style="61" customWidth="1"/>
    <col min="13828" max="13828" width="9.33203125" style="61" customWidth="1"/>
    <col min="13829" max="13829" width="10.33203125" style="61" customWidth="1"/>
    <col min="13830" max="13830" width="6.88671875" style="61" customWidth="1"/>
    <col min="13831" max="13831" width="5.5546875" style="61" customWidth="1"/>
    <col min="13832" max="13832" width="5.88671875" style="61" customWidth="1"/>
    <col min="13833" max="13833" width="7.77734375" style="61" customWidth="1"/>
    <col min="13834" max="13834" width="7.5546875" style="61" customWidth="1"/>
    <col min="13835" max="13835" width="6.5546875" style="61" customWidth="1"/>
    <col min="13836" max="13836" width="4.109375" style="61" customWidth="1"/>
    <col min="13837" max="13837" width="4.21875" style="61" customWidth="1"/>
    <col min="13838" max="13838" width="7.6640625" style="61" customWidth="1"/>
    <col min="13839" max="13841" width="5.33203125" style="61" customWidth="1"/>
    <col min="13842" max="13842" width="4.33203125" style="61" customWidth="1"/>
    <col min="13843" max="13843" width="5.44140625" style="61" customWidth="1"/>
    <col min="13844" max="13844" width="6.21875" style="61" customWidth="1"/>
    <col min="13845" max="13845" width="4.5546875" style="61" customWidth="1"/>
    <col min="13846" max="13846" width="7.77734375" style="61" customWidth="1"/>
    <col min="13847" max="13847" width="7.88671875" style="61" customWidth="1"/>
    <col min="13848" max="13848" width="8.77734375" style="61" customWidth="1"/>
    <col min="13849" max="13849" width="5.33203125" style="61" customWidth="1"/>
    <col min="13850" max="13850" width="4.77734375" style="61" customWidth="1"/>
    <col min="13851" max="13851" width="4.5546875" style="61" customWidth="1"/>
    <col min="13852" max="13852" width="5.77734375" style="61" customWidth="1"/>
    <col min="13853" max="13853" width="8.5546875" style="61" customWidth="1"/>
    <col min="13854" max="13854" width="5.21875" style="61" customWidth="1"/>
    <col min="13855" max="13856" width="3.88671875" style="61" customWidth="1"/>
    <col min="13857" max="13857" width="6" style="61" customWidth="1"/>
    <col min="13858" max="13858" width="6.21875" style="61" customWidth="1"/>
    <col min="13859" max="13859" width="5.88671875" style="61" customWidth="1"/>
    <col min="13860" max="13865" width="4.6640625" style="61" customWidth="1"/>
    <col min="13866" max="13866" width="14.6640625" style="61" customWidth="1"/>
    <col min="13867" max="13867" width="7.88671875" style="61" customWidth="1"/>
    <col min="13868" max="13868" width="6.5546875" style="61" customWidth="1"/>
    <col min="13869" max="13869" width="11.5546875" style="61" bestFit="1" customWidth="1"/>
    <col min="13870" max="13870" width="4" style="61" customWidth="1"/>
    <col min="13871" max="13871" width="2.88671875" style="61" customWidth="1"/>
    <col min="13872" max="13872" width="3.33203125" style="61" bestFit="1" customWidth="1"/>
    <col min="13873" max="13873" width="4" style="61" customWidth="1"/>
    <col min="13874" max="13874" width="3.5546875" style="61" customWidth="1"/>
    <col min="13875" max="14080" width="8.88671875" style="61"/>
    <col min="14081" max="14081" width="4.88671875" style="61" customWidth="1"/>
    <col min="14082" max="14082" width="17" style="61" customWidth="1"/>
    <col min="14083" max="14083" width="10.33203125" style="61" customWidth="1"/>
    <col min="14084" max="14084" width="9.33203125" style="61" customWidth="1"/>
    <col min="14085" max="14085" width="10.33203125" style="61" customWidth="1"/>
    <col min="14086" max="14086" width="6.88671875" style="61" customWidth="1"/>
    <col min="14087" max="14087" width="5.5546875" style="61" customWidth="1"/>
    <col min="14088" max="14088" width="5.88671875" style="61" customWidth="1"/>
    <col min="14089" max="14089" width="7.77734375" style="61" customWidth="1"/>
    <col min="14090" max="14090" width="7.5546875" style="61" customWidth="1"/>
    <col min="14091" max="14091" width="6.5546875" style="61" customWidth="1"/>
    <col min="14092" max="14092" width="4.109375" style="61" customWidth="1"/>
    <col min="14093" max="14093" width="4.21875" style="61" customWidth="1"/>
    <col min="14094" max="14094" width="7.6640625" style="61" customWidth="1"/>
    <col min="14095" max="14097" width="5.33203125" style="61" customWidth="1"/>
    <col min="14098" max="14098" width="4.33203125" style="61" customWidth="1"/>
    <col min="14099" max="14099" width="5.44140625" style="61" customWidth="1"/>
    <col min="14100" max="14100" width="6.21875" style="61" customWidth="1"/>
    <col min="14101" max="14101" width="4.5546875" style="61" customWidth="1"/>
    <col min="14102" max="14102" width="7.77734375" style="61" customWidth="1"/>
    <col min="14103" max="14103" width="7.88671875" style="61" customWidth="1"/>
    <col min="14104" max="14104" width="8.77734375" style="61" customWidth="1"/>
    <col min="14105" max="14105" width="5.33203125" style="61" customWidth="1"/>
    <col min="14106" max="14106" width="4.77734375" style="61" customWidth="1"/>
    <col min="14107" max="14107" width="4.5546875" style="61" customWidth="1"/>
    <col min="14108" max="14108" width="5.77734375" style="61" customWidth="1"/>
    <col min="14109" max="14109" width="8.5546875" style="61" customWidth="1"/>
    <col min="14110" max="14110" width="5.21875" style="61" customWidth="1"/>
    <col min="14111" max="14112" width="3.88671875" style="61" customWidth="1"/>
    <col min="14113" max="14113" width="6" style="61" customWidth="1"/>
    <col min="14114" max="14114" width="6.21875" style="61" customWidth="1"/>
    <col min="14115" max="14115" width="5.88671875" style="61" customWidth="1"/>
    <col min="14116" max="14121" width="4.6640625" style="61" customWidth="1"/>
    <col min="14122" max="14122" width="14.6640625" style="61" customWidth="1"/>
    <col min="14123" max="14123" width="7.88671875" style="61" customWidth="1"/>
    <col min="14124" max="14124" width="6.5546875" style="61" customWidth="1"/>
    <col min="14125" max="14125" width="11.5546875" style="61" bestFit="1" customWidth="1"/>
    <col min="14126" max="14126" width="4" style="61" customWidth="1"/>
    <col min="14127" max="14127" width="2.88671875" style="61" customWidth="1"/>
    <col min="14128" max="14128" width="3.33203125" style="61" bestFit="1" customWidth="1"/>
    <col min="14129" max="14129" width="4" style="61" customWidth="1"/>
    <col min="14130" max="14130" width="3.5546875" style="61" customWidth="1"/>
    <col min="14131" max="14336" width="8.88671875" style="61"/>
    <col min="14337" max="14337" width="4.88671875" style="61" customWidth="1"/>
    <col min="14338" max="14338" width="17" style="61" customWidth="1"/>
    <col min="14339" max="14339" width="10.33203125" style="61" customWidth="1"/>
    <col min="14340" max="14340" width="9.33203125" style="61" customWidth="1"/>
    <col min="14341" max="14341" width="10.33203125" style="61" customWidth="1"/>
    <col min="14342" max="14342" width="6.88671875" style="61" customWidth="1"/>
    <col min="14343" max="14343" width="5.5546875" style="61" customWidth="1"/>
    <col min="14344" max="14344" width="5.88671875" style="61" customWidth="1"/>
    <col min="14345" max="14345" width="7.77734375" style="61" customWidth="1"/>
    <col min="14346" max="14346" width="7.5546875" style="61" customWidth="1"/>
    <col min="14347" max="14347" width="6.5546875" style="61" customWidth="1"/>
    <col min="14348" max="14348" width="4.109375" style="61" customWidth="1"/>
    <col min="14349" max="14349" width="4.21875" style="61" customWidth="1"/>
    <col min="14350" max="14350" width="7.6640625" style="61" customWidth="1"/>
    <col min="14351" max="14353" width="5.33203125" style="61" customWidth="1"/>
    <col min="14354" max="14354" width="4.33203125" style="61" customWidth="1"/>
    <col min="14355" max="14355" width="5.44140625" style="61" customWidth="1"/>
    <col min="14356" max="14356" width="6.21875" style="61" customWidth="1"/>
    <col min="14357" max="14357" width="4.5546875" style="61" customWidth="1"/>
    <col min="14358" max="14358" width="7.77734375" style="61" customWidth="1"/>
    <col min="14359" max="14359" width="7.88671875" style="61" customWidth="1"/>
    <col min="14360" max="14360" width="8.77734375" style="61" customWidth="1"/>
    <col min="14361" max="14361" width="5.33203125" style="61" customWidth="1"/>
    <col min="14362" max="14362" width="4.77734375" style="61" customWidth="1"/>
    <col min="14363" max="14363" width="4.5546875" style="61" customWidth="1"/>
    <col min="14364" max="14364" width="5.77734375" style="61" customWidth="1"/>
    <col min="14365" max="14365" width="8.5546875" style="61" customWidth="1"/>
    <col min="14366" max="14366" width="5.21875" style="61" customWidth="1"/>
    <col min="14367" max="14368" width="3.88671875" style="61" customWidth="1"/>
    <col min="14369" max="14369" width="6" style="61" customWidth="1"/>
    <col min="14370" max="14370" width="6.21875" style="61" customWidth="1"/>
    <col min="14371" max="14371" width="5.88671875" style="61" customWidth="1"/>
    <col min="14372" max="14377" width="4.6640625" style="61" customWidth="1"/>
    <col min="14378" max="14378" width="14.6640625" style="61" customWidth="1"/>
    <col min="14379" max="14379" width="7.88671875" style="61" customWidth="1"/>
    <col min="14380" max="14380" width="6.5546875" style="61" customWidth="1"/>
    <col min="14381" max="14381" width="11.5546875" style="61" bestFit="1" customWidth="1"/>
    <col min="14382" max="14382" width="4" style="61" customWidth="1"/>
    <col min="14383" max="14383" width="2.88671875" style="61" customWidth="1"/>
    <col min="14384" max="14384" width="3.33203125" style="61" bestFit="1" customWidth="1"/>
    <col min="14385" max="14385" width="4" style="61" customWidth="1"/>
    <col min="14386" max="14386" width="3.5546875" style="61" customWidth="1"/>
    <col min="14387" max="14592" width="8.88671875" style="61"/>
    <col min="14593" max="14593" width="4.88671875" style="61" customWidth="1"/>
    <col min="14594" max="14594" width="17" style="61" customWidth="1"/>
    <col min="14595" max="14595" width="10.33203125" style="61" customWidth="1"/>
    <col min="14596" max="14596" width="9.33203125" style="61" customWidth="1"/>
    <col min="14597" max="14597" width="10.33203125" style="61" customWidth="1"/>
    <col min="14598" max="14598" width="6.88671875" style="61" customWidth="1"/>
    <col min="14599" max="14599" width="5.5546875" style="61" customWidth="1"/>
    <col min="14600" max="14600" width="5.88671875" style="61" customWidth="1"/>
    <col min="14601" max="14601" width="7.77734375" style="61" customWidth="1"/>
    <col min="14602" max="14602" width="7.5546875" style="61" customWidth="1"/>
    <col min="14603" max="14603" width="6.5546875" style="61" customWidth="1"/>
    <col min="14604" max="14604" width="4.109375" style="61" customWidth="1"/>
    <col min="14605" max="14605" width="4.21875" style="61" customWidth="1"/>
    <col min="14606" max="14606" width="7.6640625" style="61" customWidth="1"/>
    <col min="14607" max="14609" width="5.33203125" style="61" customWidth="1"/>
    <col min="14610" max="14610" width="4.33203125" style="61" customWidth="1"/>
    <col min="14611" max="14611" width="5.44140625" style="61" customWidth="1"/>
    <col min="14612" max="14612" width="6.21875" style="61" customWidth="1"/>
    <col min="14613" max="14613" width="4.5546875" style="61" customWidth="1"/>
    <col min="14614" max="14614" width="7.77734375" style="61" customWidth="1"/>
    <col min="14615" max="14615" width="7.88671875" style="61" customWidth="1"/>
    <col min="14616" max="14616" width="8.77734375" style="61" customWidth="1"/>
    <col min="14617" max="14617" width="5.33203125" style="61" customWidth="1"/>
    <col min="14618" max="14618" width="4.77734375" style="61" customWidth="1"/>
    <col min="14619" max="14619" width="4.5546875" style="61" customWidth="1"/>
    <col min="14620" max="14620" width="5.77734375" style="61" customWidth="1"/>
    <col min="14621" max="14621" width="8.5546875" style="61" customWidth="1"/>
    <col min="14622" max="14622" width="5.21875" style="61" customWidth="1"/>
    <col min="14623" max="14624" width="3.88671875" style="61" customWidth="1"/>
    <col min="14625" max="14625" width="6" style="61" customWidth="1"/>
    <col min="14626" max="14626" width="6.21875" style="61" customWidth="1"/>
    <col min="14627" max="14627" width="5.88671875" style="61" customWidth="1"/>
    <col min="14628" max="14633" width="4.6640625" style="61" customWidth="1"/>
    <col min="14634" max="14634" width="14.6640625" style="61" customWidth="1"/>
    <col min="14635" max="14635" width="7.88671875" style="61" customWidth="1"/>
    <col min="14636" max="14636" width="6.5546875" style="61" customWidth="1"/>
    <col min="14637" max="14637" width="11.5546875" style="61" bestFit="1" customWidth="1"/>
    <col min="14638" max="14638" width="4" style="61" customWidth="1"/>
    <col min="14639" max="14639" width="2.88671875" style="61" customWidth="1"/>
    <col min="14640" max="14640" width="3.33203125" style="61" bestFit="1" customWidth="1"/>
    <col min="14641" max="14641" width="4" style="61" customWidth="1"/>
    <col min="14642" max="14642" width="3.5546875" style="61" customWidth="1"/>
    <col min="14643" max="14848" width="8.88671875" style="61"/>
    <col min="14849" max="14849" width="4.88671875" style="61" customWidth="1"/>
    <col min="14850" max="14850" width="17" style="61" customWidth="1"/>
    <col min="14851" max="14851" width="10.33203125" style="61" customWidth="1"/>
    <col min="14852" max="14852" width="9.33203125" style="61" customWidth="1"/>
    <col min="14853" max="14853" width="10.33203125" style="61" customWidth="1"/>
    <col min="14854" max="14854" width="6.88671875" style="61" customWidth="1"/>
    <col min="14855" max="14855" width="5.5546875" style="61" customWidth="1"/>
    <col min="14856" max="14856" width="5.88671875" style="61" customWidth="1"/>
    <col min="14857" max="14857" width="7.77734375" style="61" customWidth="1"/>
    <col min="14858" max="14858" width="7.5546875" style="61" customWidth="1"/>
    <col min="14859" max="14859" width="6.5546875" style="61" customWidth="1"/>
    <col min="14860" max="14860" width="4.109375" style="61" customWidth="1"/>
    <col min="14861" max="14861" width="4.21875" style="61" customWidth="1"/>
    <col min="14862" max="14862" width="7.6640625" style="61" customWidth="1"/>
    <col min="14863" max="14865" width="5.33203125" style="61" customWidth="1"/>
    <col min="14866" max="14866" width="4.33203125" style="61" customWidth="1"/>
    <col min="14867" max="14867" width="5.44140625" style="61" customWidth="1"/>
    <col min="14868" max="14868" width="6.21875" style="61" customWidth="1"/>
    <col min="14869" max="14869" width="4.5546875" style="61" customWidth="1"/>
    <col min="14870" max="14870" width="7.77734375" style="61" customWidth="1"/>
    <col min="14871" max="14871" width="7.88671875" style="61" customWidth="1"/>
    <col min="14872" max="14872" width="8.77734375" style="61" customWidth="1"/>
    <col min="14873" max="14873" width="5.33203125" style="61" customWidth="1"/>
    <col min="14874" max="14874" width="4.77734375" style="61" customWidth="1"/>
    <col min="14875" max="14875" width="4.5546875" style="61" customWidth="1"/>
    <col min="14876" max="14876" width="5.77734375" style="61" customWidth="1"/>
    <col min="14877" max="14877" width="8.5546875" style="61" customWidth="1"/>
    <col min="14878" max="14878" width="5.21875" style="61" customWidth="1"/>
    <col min="14879" max="14880" width="3.88671875" style="61" customWidth="1"/>
    <col min="14881" max="14881" width="6" style="61" customWidth="1"/>
    <col min="14882" max="14882" width="6.21875" style="61" customWidth="1"/>
    <col min="14883" max="14883" width="5.88671875" style="61" customWidth="1"/>
    <col min="14884" max="14889" width="4.6640625" style="61" customWidth="1"/>
    <col min="14890" max="14890" width="14.6640625" style="61" customWidth="1"/>
    <col min="14891" max="14891" width="7.88671875" style="61" customWidth="1"/>
    <col min="14892" max="14892" width="6.5546875" style="61" customWidth="1"/>
    <col min="14893" max="14893" width="11.5546875" style="61" bestFit="1" customWidth="1"/>
    <col min="14894" max="14894" width="4" style="61" customWidth="1"/>
    <col min="14895" max="14895" width="2.88671875" style="61" customWidth="1"/>
    <col min="14896" max="14896" width="3.33203125" style="61" bestFit="1" customWidth="1"/>
    <col min="14897" max="14897" width="4" style="61" customWidth="1"/>
    <col min="14898" max="14898" width="3.5546875" style="61" customWidth="1"/>
    <col min="14899" max="15104" width="8.88671875" style="61"/>
    <col min="15105" max="15105" width="4.88671875" style="61" customWidth="1"/>
    <col min="15106" max="15106" width="17" style="61" customWidth="1"/>
    <col min="15107" max="15107" width="10.33203125" style="61" customWidth="1"/>
    <col min="15108" max="15108" width="9.33203125" style="61" customWidth="1"/>
    <col min="15109" max="15109" width="10.33203125" style="61" customWidth="1"/>
    <col min="15110" max="15110" width="6.88671875" style="61" customWidth="1"/>
    <col min="15111" max="15111" width="5.5546875" style="61" customWidth="1"/>
    <col min="15112" max="15112" width="5.88671875" style="61" customWidth="1"/>
    <col min="15113" max="15113" width="7.77734375" style="61" customWidth="1"/>
    <col min="15114" max="15114" width="7.5546875" style="61" customWidth="1"/>
    <col min="15115" max="15115" width="6.5546875" style="61" customWidth="1"/>
    <col min="15116" max="15116" width="4.109375" style="61" customWidth="1"/>
    <col min="15117" max="15117" width="4.21875" style="61" customWidth="1"/>
    <col min="15118" max="15118" width="7.6640625" style="61" customWidth="1"/>
    <col min="15119" max="15121" width="5.33203125" style="61" customWidth="1"/>
    <col min="15122" max="15122" width="4.33203125" style="61" customWidth="1"/>
    <col min="15123" max="15123" width="5.44140625" style="61" customWidth="1"/>
    <col min="15124" max="15124" width="6.21875" style="61" customWidth="1"/>
    <col min="15125" max="15125" width="4.5546875" style="61" customWidth="1"/>
    <col min="15126" max="15126" width="7.77734375" style="61" customWidth="1"/>
    <col min="15127" max="15127" width="7.88671875" style="61" customWidth="1"/>
    <col min="15128" max="15128" width="8.77734375" style="61" customWidth="1"/>
    <col min="15129" max="15129" width="5.33203125" style="61" customWidth="1"/>
    <col min="15130" max="15130" width="4.77734375" style="61" customWidth="1"/>
    <col min="15131" max="15131" width="4.5546875" style="61" customWidth="1"/>
    <col min="15132" max="15132" width="5.77734375" style="61" customWidth="1"/>
    <col min="15133" max="15133" width="8.5546875" style="61" customWidth="1"/>
    <col min="15134" max="15134" width="5.21875" style="61" customWidth="1"/>
    <col min="15135" max="15136" width="3.88671875" style="61" customWidth="1"/>
    <col min="15137" max="15137" width="6" style="61" customWidth="1"/>
    <col min="15138" max="15138" width="6.21875" style="61" customWidth="1"/>
    <col min="15139" max="15139" width="5.88671875" style="61" customWidth="1"/>
    <col min="15140" max="15145" width="4.6640625" style="61" customWidth="1"/>
    <col min="15146" max="15146" width="14.6640625" style="61" customWidth="1"/>
    <col min="15147" max="15147" width="7.88671875" style="61" customWidth="1"/>
    <col min="15148" max="15148" width="6.5546875" style="61" customWidth="1"/>
    <col min="15149" max="15149" width="11.5546875" style="61" bestFit="1" customWidth="1"/>
    <col min="15150" max="15150" width="4" style="61" customWidth="1"/>
    <col min="15151" max="15151" width="2.88671875" style="61" customWidth="1"/>
    <col min="15152" max="15152" width="3.33203125" style="61" bestFit="1" customWidth="1"/>
    <col min="15153" max="15153" width="4" style="61" customWidth="1"/>
    <col min="15154" max="15154" width="3.5546875" style="61" customWidth="1"/>
    <col min="15155" max="15360" width="8.88671875" style="61"/>
    <col min="15361" max="15361" width="4.88671875" style="61" customWidth="1"/>
    <col min="15362" max="15362" width="17" style="61" customWidth="1"/>
    <col min="15363" max="15363" width="10.33203125" style="61" customWidth="1"/>
    <col min="15364" max="15364" width="9.33203125" style="61" customWidth="1"/>
    <col min="15365" max="15365" width="10.33203125" style="61" customWidth="1"/>
    <col min="15366" max="15366" width="6.88671875" style="61" customWidth="1"/>
    <col min="15367" max="15367" width="5.5546875" style="61" customWidth="1"/>
    <col min="15368" max="15368" width="5.88671875" style="61" customWidth="1"/>
    <col min="15369" max="15369" width="7.77734375" style="61" customWidth="1"/>
    <col min="15370" max="15370" width="7.5546875" style="61" customWidth="1"/>
    <col min="15371" max="15371" width="6.5546875" style="61" customWidth="1"/>
    <col min="15372" max="15372" width="4.109375" style="61" customWidth="1"/>
    <col min="15373" max="15373" width="4.21875" style="61" customWidth="1"/>
    <col min="15374" max="15374" width="7.6640625" style="61" customWidth="1"/>
    <col min="15375" max="15377" width="5.33203125" style="61" customWidth="1"/>
    <col min="15378" max="15378" width="4.33203125" style="61" customWidth="1"/>
    <col min="15379" max="15379" width="5.44140625" style="61" customWidth="1"/>
    <col min="15380" max="15380" width="6.21875" style="61" customWidth="1"/>
    <col min="15381" max="15381" width="4.5546875" style="61" customWidth="1"/>
    <col min="15382" max="15382" width="7.77734375" style="61" customWidth="1"/>
    <col min="15383" max="15383" width="7.88671875" style="61" customWidth="1"/>
    <col min="15384" max="15384" width="8.77734375" style="61" customWidth="1"/>
    <col min="15385" max="15385" width="5.33203125" style="61" customWidth="1"/>
    <col min="15386" max="15386" width="4.77734375" style="61" customWidth="1"/>
    <col min="15387" max="15387" width="4.5546875" style="61" customWidth="1"/>
    <col min="15388" max="15388" width="5.77734375" style="61" customWidth="1"/>
    <col min="15389" max="15389" width="8.5546875" style="61" customWidth="1"/>
    <col min="15390" max="15390" width="5.21875" style="61" customWidth="1"/>
    <col min="15391" max="15392" width="3.88671875" style="61" customWidth="1"/>
    <col min="15393" max="15393" width="6" style="61" customWidth="1"/>
    <col min="15394" max="15394" width="6.21875" style="61" customWidth="1"/>
    <col min="15395" max="15395" width="5.88671875" style="61" customWidth="1"/>
    <col min="15396" max="15401" width="4.6640625" style="61" customWidth="1"/>
    <col min="15402" max="15402" width="14.6640625" style="61" customWidth="1"/>
    <col min="15403" max="15403" width="7.88671875" style="61" customWidth="1"/>
    <col min="15404" max="15404" width="6.5546875" style="61" customWidth="1"/>
    <col min="15405" max="15405" width="11.5546875" style="61" bestFit="1" customWidth="1"/>
    <col min="15406" max="15406" width="4" style="61" customWidth="1"/>
    <col min="15407" max="15407" width="2.88671875" style="61" customWidth="1"/>
    <col min="15408" max="15408" width="3.33203125" style="61" bestFit="1" customWidth="1"/>
    <col min="15409" max="15409" width="4" style="61" customWidth="1"/>
    <col min="15410" max="15410" width="3.5546875" style="61" customWidth="1"/>
    <col min="15411" max="15616" width="8.88671875" style="61"/>
    <col min="15617" max="15617" width="4.88671875" style="61" customWidth="1"/>
    <col min="15618" max="15618" width="17" style="61" customWidth="1"/>
    <col min="15619" max="15619" width="10.33203125" style="61" customWidth="1"/>
    <col min="15620" max="15620" width="9.33203125" style="61" customWidth="1"/>
    <col min="15621" max="15621" width="10.33203125" style="61" customWidth="1"/>
    <col min="15622" max="15622" width="6.88671875" style="61" customWidth="1"/>
    <col min="15623" max="15623" width="5.5546875" style="61" customWidth="1"/>
    <col min="15624" max="15624" width="5.88671875" style="61" customWidth="1"/>
    <col min="15625" max="15625" width="7.77734375" style="61" customWidth="1"/>
    <col min="15626" max="15626" width="7.5546875" style="61" customWidth="1"/>
    <col min="15627" max="15627" width="6.5546875" style="61" customWidth="1"/>
    <col min="15628" max="15628" width="4.109375" style="61" customWidth="1"/>
    <col min="15629" max="15629" width="4.21875" style="61" customWidth="1"/>
    <col min="15630" max="15630" width="7.6640625" style="61" customWidth="1"/>
    <col min="15631" max="15633" width="5.33203125" style="61" customWidth="1"/>
    <col min="15634" max="15634" width="4.33203125" style="61" customWidth="1"/>
    <col min="15635" max="15635" width="5.44140625" style="61" customWidth="1"/>
    <col min="15636" max="15636" width="6.21875" style="61" customWidth="1"/>
    <col min="15637" max="15637" width="4.5546875" style="61" customWidth="1"/>
    <col min="15638" max="15638" width="7.77734375" style="61" customWidth="1"/>
    <col min="15639" max="15639" width="7.88671875" style="61" customWidth="1"/>
    <col min="15640" max="15640" width="8.77734375" style="61" customWidth="1"/>
    <col min="15641" max="15641" width="5.33203125" style="61" customWidth="1"/>
    <col min="15642" max="15642" width="4.77734375" style="61" customWidth="1"/>
    <col min="15643" max="15643" width="4.5546875" style="61" customWidth="1"/>
    <col min="15644" max="15644" width="5.77734375" style="61" customWidth="1"/>
    <col min="15645" max="15645" width="8.5546875" style="61" customWidth="1"/>
    <col min="15646" max="15646" width="5.21875" style="61" customWidth="1"/>
    <col min="15647" max="15648" width="3.88671875" style="61" customWidth="1"/>
    <col min="15649" max="15649" width="6" style="61" customWidth="1"/>
    <col min="15650" max="15650" width="6.21875" style="61" customWidth="1"/>
    <col min="15651" max="15651" width="5.88671875" style="61" customWidth="1"/>
    <col min="15652" max="15657" width="4.6640625" style="61" customWidth="1"/>
    <col min="15658" max="15658" width="14.6640625" style="61" customWidth="1"/>
    <col min="15659" max="15659" width="7.88671875" style="61" customWidth="1"/>
    <col min="15660" max="15660" width="6.5546875" style="61" customWidth="1"/>
    <col min="15661" max="15661" width="11.5546875" style="61" bestFit="1" customWidth="1"/>
    <col min="15662" max="15662" width="4" style="61" customWidth="1"/>
    <col min="15663" max="15663" width="2.88671875" style="61" customWidth="1"/>
    <col min="15664" max="15664" width="3.33203125" style="61" bestFit="1" customWidth="1"/>
    <col min="15665" max="15665" width="4" style="61" customWidth="1"/>
    <col min="15666" max="15666" width="3.5546875" style="61" customWidth="1"/>
    <col min="15667" max="15872" width="8.88671875" style="61"/>
    <col min="15873" max="15873" width="4.88671875" style="61" customWidth="1"/>
    <col min="15874" max="15874" width="17" style="61" customWidth="1"/>
    <col min="15875" max="15875" width="10.33203125" style="61" customWidth="1"/>
    <col min="15876" max="15876" width="9.33203125" style="61" customWidth="1"/>
    <col min="15877" max="15877" width="10.33203125" style="61" customWidth="1"/>
    <col min="15878" max="15878" width="6.88671875" style="61" customWidth="1"/>
    <col min="15879" max="15879" width="5.5546875" style="61" customWidth="1"/>
    <col min="15880" max="15880" width="5.88671875" style="61" customWidth="1"/>
    <col min="15881" max="15881" width="7.77734375" style="61" customWidth="1"/>
    <col min="15882" max="15882" width="7.5546875" style="61" customWidth="1"/>
    <col min="15883" max="15883" width="6.5546875" style="61" customWidth="1"/>
    <col min="15884" max="15884" width="4.109375" style="61" customWidth="1"/>
    <col min="15885" max="15885" width="4.21875" style="61" customWidth="1"/>
    <col min="15886" max="15886" width="7.6640625" style="61" customWidth="1"/>
    <col min="15887" max="15889" width="5.33203125" style="61" customWidth="1"/>
    <col min="15890" max="15890" width="4.33203125" style="61" customWidth="1"/>
    <col min="15891" max="15891" width="5.44140625" style="61" customWidth="1"/>
    <col min="15892" max="15892" width="6.21875" style="61" customWidth="1"/>
    <col min="15893" max="15893" width="4.5546875" style="61" customWidth="1"/>
    <col min="15894" max="15894" width="7.77734375" style="61" customWidth="1"/>
    <col min="15895" max="15895" width="7.88671875" style="61" customWidth="1"/>
    <col min="15896" max="15896" width="8.77734375" style="61" customWidth="1"/>
    <col min="15897" max="15897" width="5.33203125" style="61" customWidth="1"/>
    <col min="15898" max="15898" width="4.77734375" style="61" customWidth="1"/>
    <col min="15899" max="15899" width="4.5546875" style="61" customWidth="1"/>
    <col min="15900" max="15900" width="5.77734375" style="61" customWidth="1"/>
    <col min="15901" max="15901" width="8.5546875" style="61" customWidth="1"/>
    <col min="15902" max="15902" width="5.21875" style="61" customWidth="1"/>
    <col min="15903" max="15904" width="3.88671875" style="61" customWidth="1"/>
    <col min="15905" max="15905" width="6" style="61" customWidth="1"/>
    <col min="15906" max="15906" width="6.21875" style="61" customWidth="1"/>
    <col min="15907" max="15907" width="5.88671875" style="61" customWidth="1"/>
    <col min="15908" max="15913" width="4.6640625" style="61" customWidth="1"/>
    <col min="15914" max="15914" width="14.6640625" style="61" customWidth="1"/>
    <col min="15915" max="15915" width="7.88671875" style="61" customWidth="1"/>
    <col min="15916" max="15916" width="6.5546875" style="61" customWidth="1"/>
    <col min="15917" max="15917" width="11.5546875" style="61" bestFit="1" customWidth="1"/>
    <col min="15918" max="15918" width="4" style="61" customWidth="1"/>
    <col min="15919" max="15919" width="2.88671875" style="61" customWidth="1"/>
    <col min="15920" max="15920" width="3.33203125" style="61" bestFit="1" customWidth="1"/>
    <col min="15921" max="15921" width="4" style="61" customWidth="1"/>
    <col min="15922" max="15922" width="3.5546875" style="61" customWidth="1"/>
    <col min="15923" max="16128" width="8.88671875" style="61"/>
    <col min="16129" max="16129" width="4.88671875" style="61" customWidth="1"/>
    <col min="16130" max="16130" width="17" style="61" customWidth="1"/>
    <col min="16131" max="16131" width="10.33203125" style="61" customWidth="1"/>
    <col min="16132" max="16132" width="9.33203125" style="61" customWidth="1"/>
    <col min="16133" max="16133" width="10.33203125" style="61" customWidth="1"/>
    <col min="16134" max="16134" width="6.88671875" style="61" customWidth="1"/>
    <col min="16135" max="16135" width="5.5546875" style="61" customWidth="1"/>
    <col min="16136" max="16136" width="5.88671875" style="61" customWidth="1"/>
    <col min="16137" max="16137" width="7.77734375" style="61" customWidth="1"/>
    <col min="16138" max="16138" width="7.5546875" style="61" customWidth="1"/>
    <col min="16139" max="16139" width="6.5546875" style="61" customWidth="1"/>
    <col min="16140" max="16140" width="4.109375" style="61" customWidth="1"/>
    <col min="16141" max="16141" width="4.21875" style="61" customWidth="1"/>
    <col min="16142" max="16142" width="7.6640625" style="61" customWidth="1"/>
    <col min="16143" max="16145" width="5.33203125" style="61" customWidth="1"/>
    <col min="16146" max="16146" width="4.33203125" style="61" customWidth="1"/>
    <col min="16147" max="16147" width="5.44140625" style="61" customWidth="1"/>
    <col min="16148" max="16148" width="6.21875" style="61" customWidth="1"/>
    <col min="16149" max="16149" width="4.5546875" style="61" customWidth="1"/>
    <col min="16150" max="16150" width="7.77734375" style="61" customWidth="1"/>
    <col min="16151" max="16151" width="7.88671875" style="61" customWidth="1"/>
    <col min="16152" max="16152" width="8.77734375" style="61" customWidth="1"/>
    <col min="16153" max="16153" width="5.33203125" style="61" customWidth="1"/>
    <col min="16154" max="16154" width="4.77734375" style="61" customWidth="1"/>
    <col min="16155" max="16155" width="4.5546875" style="61" customWidth="1"/>
    <col min="16156" max="16156" width="5.77734375" style="61" customWidth="1"/>
    <col min="16157" max="16157" width="8.5546875" style="61" customWidth="1"/>
    <col min="16158" max="16158" width="5.21875" style="61" customWidth="1"/>
    <col min="16159" max="16160" width="3.88671875" style="61" customWidth="1"/>
    <col min="16161" max="16161" width="6" style="61" customWidth="1"/>
    <col min="16162" max="16162" width="6.21875" style="61" customWidth="1"/>
    <col min="16163" max="16163" width="5.88671875" style="61" customWidth="1"/>
    <col min="16164" max="16169" width="4.6640625" style="61" customWidth="1"/>
    <col min="16170" max="16170" width="14.6640625" style="61" customWidth="1"/>
    <col min="16171" max="16171" width="7.88671875" style="61" customWidth="1"/>
    <col min="16172" max="16172" width="6.5546875" style="61" customWidth="1"/>
    <col min="16173" max="16173" width="11.5546875" style="61" bestFit="1" customWidth="1"/>
    <col min="16174" max="16174" width="4" style="61" customWidth="1"/>
    <col min="16175" max="16175" width="2.88671875" style="61" customWidth="1"/>
    <col min="16176" max="16176" width="3.33203125" style="61" bestFit="1" customWidth="1"/>
    <col min="16177" max="16177" width="4" style="61" customWidth="1"/>
    <col min="16178" max="16178" width="3.5546875" style="61" customWidth="1"/>
    <col min="16179" max="16384" width="8.88671875" style="61"/>
  </cols>
  <sheetData>
    <row r="1" spans="1:50" ht="36.75" customHeight="1" x14ac:dyDescent="0.25">
      <c r="A1" s="180" t="s">
        <v>173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59"/>
      <c r="AR1" s="59"/>
      <c r="AS1" s="60"/>
      <c r="AT1" s="59"/>
      <c r="AU1" s="59"/>
      <c r="AV1" s="59"/>
      <c r="AW1" s="59"/>
      <c r="AX1" s="59"/>
    </row>
    <row r="2" spans="1:50" ht="31.5" customHeight="1" x14ac:dyDescent="0.25">
      <c r="A2" s="181" t="str">
        <f>+'B08'!A2:J2</f>
        <v>Đại tu lưới điện khu vực Đội quản lý điện Ea Súp, tỉnh Đắk Lắk - SCL bổ sung năm 2026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62"/>
      <c r="AR2" s="62"/>
      <c r="AS2" s="63"/>
      <c r="AT2" s="62"/>
      <c r="AU2" s="62"/>
      <c r="AV2" s="62"/>
      <c r="AW2" s="62"/>
      <c r="AX2" s="62"/>
    </row>
    <row r="3" spans="1:50" s="70" customFormat="1" ht="72.75" customHeight="1" x14ac:dyDescent="0.25">
      <c r="A3" s="64"/>
      <c r="B3" s="182" t="s">
        <v>46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3" t="s">
        <v>47</v>
      </c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66" t="s">
        <v>181</v>
      </c>
      <c r="AD3" s="184" t="s">
        <v>48</v>
      </c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6"/>
      <c r="AP3" s="187" t="s">
        <v>10</v>
      </c>
      <c r="AQ3" s="67"/>
      <c r="AR3" s="68"/>
      <c r="AS3" s="69"/>
    </row>
    <row r="4" spans="1:50" s="70" customFormat="1" ht="193.5" customHeight="1" x14ac:dyDescent="0.25">
      <c r="A4" s="188" t="s">
        <v>0</v>
      </c>
      <c r="B4" s="188" t="s">
        <v>182</v>
      </c>
      <c r="C4" s="190" t="s">
        <v>54</v>
      </c>
      <c r="D4" s="71" t="s">
        <v>45</v>
      </c>
      <c r="E4" s="190" t="s">
        <v>50</v>
      </c>
      <c r="F4" s="72" t="s">
        <v>183</v>
      </c>
      <c r="G4" s="72" t="s">
        <v>184</v>
      </c>
      <c r="H4" s="72" t="s">
        <v>185</v>
      </c>
      <c r="I4" s="72" t="s">
        <v>93</v>
      </c>
      <c r="J4" s="72" t="s">
        <v>94</v>
      </c>
      <c r="K4" s="72" t="s">
        <v>186</v>
      </c>
      <c r="L4" s="72" t="s">
        <v>187</v>
      </c>
      <c r="M4" s="72" t="s">
        <v>52</v>
      </c>
      <c r="N4" s="72" t="s">
        <v>65</v>
      </c>
      <c r="O4" s="72" t="s">
        <v>66</v>
      </c>
      <c r="P4" s="72" t="s">
        <v>112</v>
      </c>
      <c r="Q4" s="72" t="s">
        <v>67</v>
      </c>
      <c r="R4" s="72" t="s">
        <v>68</v>
      </c>
      <c r="S4" s="72" t="s">
        <v>69</v>
      </c>
      <c r="T4" s="72" t="s">
        <v>70</v>
      </c>
      <c r="U4" s="72" t="s">
        <v>56</v>
      </c>
      <c r="V4" s="72" t="s">
        <v>71</v>
      </c>
      <c r="W4" s="72" t="s">
        <v>72</v>
      </c>
      <c r="X4" s="72" t="s">
        <v>73</v>
      </c>
      <c r="Y4" s="72" t="s">
        <v>74</v>
      </c>
      <c r="Z4" s="72" t="s">
        <v>25</v>
      </c>
      <c r="AA4" s="72" t="s">
        <v>51</v>
      </c>
      <c r="AB4" s="72" t="s">
        <v>49</v>
      </c>
      <c r="AC4" s="73"/>
      <c r="AD4" s="72" t="s">
        <v>89</v>
      </c>
      <c r="AE4" s="72" t="s">
        <v>90</v>
      </c>
      <c r="AF4" s="72" t="s">
        <v>91</v>
      </c>
      <c r="AG4" s="72" t="s">
        <v>92</v>
      </c>
      <c r="AH4" s="72" t="s">
        <v>93</v>
      </c>
      <c r="AI4" s="72" t="s">
        <v>94</v>
      </c>
      <c r="AJ4" s="72" t="s">
        <v>95</v>
      </c>
      <c r="AK4" s="72" t="s">
        <v>96</v>
      </c>
      <c r="AL4" s="72" t="s">
        <v>97</v>
      </c>
      <c r="AM4" s="72" t="s">
        <v>98</v>
      </c>
      <c r="AN4" s="72" t="s">
        <v>131</v>
      </c>
      <c r="AO4" s="72" t="s">
        <v>132</v>
      </c>
      <c r="AP4" s="187"/>
      <c r="AQ4" s="68"/>
      <c r="AR4" s="68"/>
      <c r="AS4" s="74"/>
      <c r="AT4" s="68"/>
      <c r="AU4" s="68"/>
      <c r="AV4" s="68"/>
      <c r="AW4" s="68"/>
      <c r="AX4" s="68"/>
    </row>
    <row r="5" spans="1:50" s="70" customFormat="1" ht="29.25" customHeight="1" x14ac:dyDescent="0.25">
      <c r="A5" s="189"/>
      <c r="B5" s="189"/>
      <c r="C5" s="191"/>
      <c r="D5" s="75" t="s">
        <v>17</v>
      </c>
      <c r="E5" s="191"/>
      <c r="F5" s="65" t="s">
        <v>12</v>
      </c>
      <c r="G5" s="65" t="s">
        <v>12</v>
      </c>
      <c r="H5" s="65" t="s">
        <v>12</v>
      </c>
      <c r="I5" s="76" t="s">
        <v>17</v>
      </c>
      <c r="J5" s="76" t="s">
        <v>17</v>
      </c>
      <c r="K5" s="76" t="s">
        <v>4</v>
      </c>
      <c r="L5" s="76" t="s">
        <v>4</v>
      </c>
      <c r="M5" s="76" t="s">
        <v>4</v>
      </c>
      <c r="N5" s="20" t="s">
        <v>17</v>
      </c>
      <c r="O5" s="20" t="s">
        <v>17</v>
      </c>
      <c r="P5" s="77" t="s">
        <v>11</v>
      </c>
      <c r="Q5" s="77" t="s">
        <v>11</v>
      </c>
      <c r="R5" s="77" t="s">
        <v>11</v>
      </c>
      <c r="S5" s="77" t="s">
        <v>11</v>
      </c>
      <c r="T5" s="77" t="s">
        <v>4</v>
      </c>
      <c r="U5" s="77" t="s">
        <v>20</v>
      </c>
      <c r="V5" s="77" t="s">
        <v>11</v>
      </c>
      <c r="W5" s="77" t="s">
        <v>11</v>
      </c>
      <c r="X5" s="77" t="s">
        <v>11</v>
      </c>
      <c r="Y5" s="16" t="s">
        <v>11</v>
      </c>
      <c r="Z5" s="16" t="s">
        <v>11</v>
      </c>
      <c r="AA5" s="16" t="s">
        <v>17</v>
      </c>
      <c r="AB5" s="16" t="s">
        <v>15</v>
      </c>
      <c r="AC5" s="78"/>
      <c r="AD5" s="16" t="s">
        <v>4</v>
      </c>
      <c r="AE5" s="16" t="s">
        <v>4</v>
      </c>
      <c r="AF5" s="16" t="s">
        <v>4</v>
      </c>
      <c r="AG5" s="16" t="s">
        <v>4</v>
      </c>
      <c r="AH5" s="16" t="s">
        <v>17</v>
      </c>
      <c r="AI5" s="16" t="s">
        <v>17</v>
      </c>
      <c r="AJ5" s="16" t="s">
        <v>11</v>
      </c>
      <c r="AK5" s="16" t="s">
        <v>11</v>
      </c>
      <c r="AL5" s="16" t="s">
        <v>11</v>
      </c>
      <c r="AM5" s="16" t="s">
        <v>11</v>
      </c>
      <c r="AN5" s="16" t="s">
        <v>17</v>
      </c>
      <c r="AO5" s="16" t="s">
        <v>17</v>
      </c>
      <c r="AP5" s="79"/>
      <c r="AQ5" s="80"/>
      <c r="AR5" s="81"/>
      <c r="AS5" s="82"/>
      <c r="AT5" s="83"/>
      <c r="AU5" s="83"/>
      <c r="AV5" s="84"/>
      <c r="AW5" s="84"/>
      <c r="AX5" s="85"/>
    </row>
    <row r="6" spans="1:50" s="70" customFormat="1" ht="22.5" customHeight="1" x14ac:dyDescent="0.25">
      <c r="A6" s="78" t="s">
        <v>8</v>
      </c>
      <c r="B6" s="86" t="s">
        <v>188</v>
      </c>
      <c r="C6" s="87"/>
      <c r="D6" s="88"/>
      <c r="E6" s="87"/>
      <c r="F6" s="87"/>
      <c r="G6" s="87"/>
      <c r="H6" s="87"/>
      <c r="I6" s="87"/>
      <c r="J6" s="87"/>
      <c r="K6" s="87"/>
      <c r="L6" s="87"/>
      <c r="M6" s="87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9"/>
      <c r="AQ6" s="80"/>
      <c r="AR6" s="81"/>
      <c r="AS6" s="82"/>
      <c r="AT6" s="83"/>
      <c r="AU6" s="83"/>
      <c r="AV6" s="84"/>
      <c r="AW6" s="84"/>
      <c r="AX6" s="85"/>
    </row>
    <row r="7" spans="1:50" s="96" customFormat="1" ht="22.5" customHeight="1" x14ac:dyDescent="0.25">
      <c r="A7" s="78">
        <v>1</v>
      </c>
      <c r="B7" s="89" t="s">
        <v>189</v>
      </c>
      <c r="C7" s="65"/>
      <c r="D7" s="90">
        <f>SUM(D8:D37)</f>
        <v>1100.32</v>
      </c>
      <c r="E7" s="90">
        <f t="shared" ref="E7:AP7" si="0">SUM(E8:E37)</f>
        <v>0</v>
      </c>
      <c r="F7" s="90">
        <f t="shared" si="0"/>
        <v>13</v>
      </c>
      <c r="G7" s="90">
        <f t="shared" si="0"/>
        <v>34</v>
      </c>
      <c r="H7" s="90">
        <f t="shared" si="0"/>
        <v>4</v>
      </c>
      <c r="I7" s="90">
        <f t="shared" si="0"/>
        <v>3300.9599999999996</v>
      </c>
      <c r="J7" s="90">
        <f t="shared" si="0"/>
        <v>1100.32</v>
      </c>
      <c r="K7" s="90">
        <f t="shared" si="0"/>
        <v>31</v>
      </c>
      <c r="L7" s="90">
        <f t="shared" si="0"/>
        <v>0</v>
      </c>
      <c r="M7" s="90">
        <f t="shared" si="0"/>
        <v>0</v>
      </c>
      <c r="N7" s="90">
        <f>SUM(N8:N37)</f>
        <v>1100.32</v>
      </c>
      <c r="O7" s="90">
        <f t="shared" si="0"/>
        <v>18.5</v>
      </c>
      <c r="P7" s="90">
        <f t="shared" si="0"/>
        <v>24</v>
      </c>
      <c r="Q7" s="90">
        <f t="shared" si="0"/>
        <v>22</v>
      </c>
      <c r="R7" s="90">
        <f t="shared" si="0"/>
        <v>9</v>
      </c>
      <c r="S7" s="90">
        <f t="shared" si="0"/>
        <v>8</v>
      </c>
      <c r="T7" s="90">
        <f t="shared" si="0"/>
        <v>15</v>
      </c>
      <c r="U7" s="90">
        <f t="shared" si="0"/>
        <v>7</v>
      </c>
      <c r="V7" s="90">
        <f t="shared" si="0"/>
        <v>32</v>
      </c>
      <c r="W7" s="90">
        <f t="shared" si="0"/>
        <v>94</v>
      </c>
      <c r="X7" s="90">
        <f t="shared" si="0"/>
        <v>7</v>
      </c>
      <c r="Y7" s="90">
        <f t="shared" si="0"/>
        <v>8</v>
      </c>
      <c r="Z7" s="90">
        <f t="shared" si="0"/>
        <v>8</v>
      </c>
      <c r="AA7" s="90">
        <f t="shared" si="0"/>
        <v>3.2</v>
      </c>
      <c r="AB7" s="90">
        <f t="shared" si="0"/>
        <v>1.6</v>
      </c>
      <c r="AC7" s="90">
        <f t="shared" si="0"/>
        <v>0</v>
      </c>
      <c r="AD7" s="90">
        <f t="shared" si="0"/>
        <v>31</v>
      </c>
      <c r="AE7" s="90">
        <f t="shared" si="0"/>
        <v>0</v>
      </c>
      <c r="AF7" s="90">
        <f t="shared" si="0"/>
        <v>0</v>
      </c>
      <c r="AG7" s="90">
        <f t="shared" si="0"/>
        <v>124</v>
      </c>
      <c r="AH7" s="90">
        <f t="shared" si="0"/>
        <v>3300.9599999999996</v>
      </c>
      <c r="AI7" s="90">
        <f>SUM(AI8:AI37)</f>
        <v>1100.32</v>
      </c>
      <c r="AJ7" s="90">
        <f t="shared" si="0"/>
        <v>96</v>
      </c>
      <c r="AK7" s="90">
        <f t="shared" si="0"/>
        <v>24</v>
      </c>
      <c r="AL7" s="90">
        <f t="shared" si="0"/>
        <v>126</v>
      </c>
      <c r="AM7" s="90">
        <f t="shared" si="0"/>
        <v>8</v>
      </c>
      <c r="AN7" s="90">
        <f t="shared" si="0"/>
        <v>0</v>
      </c>
      <c r="AO7" s="90">
        <f t="shared" si="0"/>
        <v>15</v>
      </c>
      <c r="AP7" s="90">
        <f t="shared" si="0"/>
        <v>0</v>
      </c>
      <c r="AQ7" s="91">
        <f>+N7-AI7</f>
        <v>0</v>
      </c>
      <c r="AR7" s="92"/>
      <c r="AS7" s="93"/>
      <c r="AT7" s="94"/>
      <c r="AU7" s="94"/>
      <c r="AV7" s="92"/>
      <c r="AW7" s="92"/>
      <c r="AX7" s="95"/>
    </row>
    <row r="8" spans="1:50" s="70" customFormat="1" ht="22.5" customHeight="1" x14ac:dyDescent="0.25">
      <c r="A8" s="78"/>
      <c r="B8" s="86" t="s">
        <v>190</v>
      </c>
      <c r="C8" s="87"/>
      <c r="D8" s="88"/>
      <c r="E8" s="87"/>
      <c r="F8" s="87"/>
      <c r="G8" s="87"/>
      <c r="H8" s="87"/>
      <c r="I8" s="97">
        <f>D8*3</f>
        <v>0</v>
      </c>
      <c r="J8" s="98">
        <f>D8</f>
        <v>0</v>
      </c>
      <c r="K8" s="87"/>
      <c r="L8" s="87"/>
      <c r="M8" s="87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80"/>
      <c r="AR8" s="81"/>
      <c r="AS8" s="82"/>
      <c r="AT8" s="83"/>
      <c r="AU8" s="83"/>
      <c r="AV8" s="84"/>
      <c r="AW8" s="84"/>
      <c r="AX8" s="85"/>
    </row>
    <row r="9" spans="1:50" s="70" customFormat="1" ht="22.5" customHeight="1" x14ac:dyDescent="0.25">
      <c r="A9" s="78"/>
      <c r="B9" s="86" t="s">
        <v>191</v>
      </c>
      <c r="C9" s="87" t="s">
        <v>192</v>
      </c>
      <c r="D9" s="88"/>
      <c r="E9" s="99" t="s">
        <v>193</v>
      </c>
      <c r="F9" s="100">
        <v>0</v>
      </c>
      <c r="G9" s="100">
        <v>0</v>
      </c>
      <c r="H9" s="100">
        <v>0</v>
      </c>
      <c r="I9" s="97">
        <f>D9*3</f>
        <v>0</v>
      </c>
      <c r="J9" s="98">
        <f>D9</f>
        <v>0</v>
      </c>
      <c r="K9" s="100">
        <v>1</v>
      </c>
      <c r="L9" s="87"/>
      <c r="M9" s="87"/>
      <c r="N9" s="90"/>
      <c r="O9" s="78">
        <v>8</v>
      </c>
      <c r="P9" s="101">
        <f>K9</f>
        <v>1</v>
      </c>
      <c r="Q9" s="101"/>
      <c r="R9" s="78">
        <v>1</v>
      </c>
      <c r="S9" s="78"/>
      <c r="T9" s="78"/>
      <c r="U9" s="78"/>
      <c r="V9" s="78">
        <f>H9*4+8</f>
        <v>8</v>
      </c>
      <c r="W9" s="78">
        <f t="shared" ref="W9:W37" si="1">(F9+G9)*2</f>
        <v>0</v>
      </c>
      <c r="X9" s="78"/>
      <c r="Y9" s="78">
        <v>4</v>
      </c>
      <c r="Z9" s="78">
        <v>4</v>
      </c>
      <c r="AA9" s="78">
        <f>Z9*0.4</f>
        <v>1.6</v>
      </c>
      <c r="AB9" s="78">
        <f>Z9*0.2</f>
        <v>0.8</v>
      </c>
      <c r="AC9" s="78"/>
      <c r="AD9" s="78">
        <f t="shared" ref="AD9:AF37" si="2">K9</f>
        <v>1</v>
      </c>
      <c r="AE9" s="65">
        <f t="shared" si="2"/>
        <v>0</v>
      </c>
      <c r="AF9" s="65">
        <f t="shared" si="2"/>
        <v>0</v>
      </c>
      <c r="AG9" s="65">
        <f>(AD9+AE9+AF9)*4</f>
        <v>4</v>
      </c>
      <c r="AH9" s="90">
        <f t="shared" ref="AH9:AI37" si="3">I9</f>
        <v>0</v>
      </c>
      <c r="AI9" s="90">
        <f t="shared" si="3"/>
        <v>0</v>
      </c>
      <c r="AJ9" s="78">
        <v>8</v>
      </c>
      <c r="AK9" s="78">
        <v>8</v>
      </c>
      <c r="AL9" s="78">
        <f t="shared" ref="AL9:AL37" si="4">V9+W9</f>
        <v>8</v>
      </c>
      <c r="AM9" s="78"/>
      <c r="AN9" s="78"/>
      <c r="AO9" s="78">
        <v>7.5</v>
      </c>
      <c r="AP9" s="79"/>
      <c r="AQ9" s="80"/>
      <c r="AR9" s="81"/>
      <c r="AS9" s="82"/>
      <c r="AT9" s="83"/>
      <c r="AU9" s="83"/>
      <c r="AV9" s="84"/>
      <c r="AW9" s="84"/>
      <c r="AX9" s="85"/>
    </row>
    <row r="10" spans="1:50" s="70" customFormat="1" ht="16.5" x14ac:dyDescent="0.25">
      <c r="A10" s="101"/>
      <c r="B10" s="10" t="s">
        <v>194</v>
      </c>
      <c r="C10" s="102" t="s">
        <v>195</v>
      </c>
      <c r="D10" s="103">
        <v>50.96</v>
      </c>
      <c r="E10" s="99" t="s">
        <v>196</v>
      </c>
      <c r="F10" s="104"/>
      <c r="G10" s="105">
        <v>2</v>
      </c>
      <c r="H10" s="105">
        <v>1</v>
      </c>
      <c r="I10" s="106">
        <f>D10*3</f>
        <v>152.88</v>
      </c>
      <c r="J10" s="106">
        <f>D10</f>
        <v>50.96</v>
      </c>
      <c r="K10" s="97">
        <v>2</v>
      </c>
      <c r="L10" s="97"/>
      <c r="M10" s="97"/>
      <c r="N10" s="107">
        <f>D10</f>
        <v>50.96</v>
      </c>
      <c r="O10" s="78"/>
      <c r="P10" s="101">
        <v>1</v>
      </c>
      <c r="Q10" s="101">
        <v>1</v>
      </c>
      <c r="R10" s="78"/>
      <c r="S10" s="78">
        <f>R10</f>
        <v>0</v>
      </c>
      <c r="T10" s="78"/>
      <c r="U10" s="78"/>
      <c r="V10" s="78">
        <f t="shared" ref="V10:V28" si="5">H10*4</f>
        <v>4</v>
      </c>
      <c r="W10" s="78">
        <f t="shared" si="1"/>
        <v>4</v>
      </c>
      <c r="X10" s="78"/>
      <c r="Y10" s="78"/>
      <c r="Z10" s="78"/>
      <c r="AA10" s="78">
        <f t="shared" ref="AA10:AA73" si="6">Z10*0.4</f>
        <v>0</v>
      </c>
      <c r="AB10" s="78">
        <f t="shared" ref="AB10:AB73" si="7">Z10*0.2</f>
        <v>0</v>
      </c>
      <c r="AC10" s="78"/>
      <c r="AD10" s="78">
        <f t="shared" si="2"/>
        <v>2</v>
      </c>
      <c r="AE10" s="65">
        <f t="shared" si="2"/>
        <v>0</v>
      </c>
      <c r="AF10" s="65">
        <f t="shared" si="2"/>
        <v>0</v>
      </c>
      <c r="AG10" s="65">
        <f t="shared" ref="AG10:AG73" si="8">(AD10+AE10+AF10)*4</f>
        <v>8</v>
      </c>
      <c r="AH10" s="90">
        <f t="shared" si="3"/>
        <v>152.88</v>
      </c>
      <c r="AI10" s="90">
        <f t="shared" si="3"/>
        <v>50.96</v>
      </c>
      <c r="AJ10" s="78">
        <v>16</v>
      </c>
      <c r="AK10" s="78"/>
      <c r="AL10" s="78">
        <f t="shared" si="4"/>
        <v>8</v>
      </c>
      <c r="AM10" s="78"/>
      <c r="AN10" s="78"/>
      <c r="AO10" s="78"/>
      <c r="AP10" s="79"/>
      <c r="AQ10" s="91">
        <f t="shared" ref="AQ10:AQ27" si="9">+N10-AI10</f>
        <v>0</v>
      </c>
      <c r="AR10" s="81"/>
      <c r="AS10" s="108"/>
      <c r="AT10" s="109"/>
      <c r="AU10" s="109"/>
      <c r="AV10" s="110"/>
      <c r="AW10" s="110"/>
      <c r="AX10" s="111"/>
    </row>
    <row r="11" spans="1:50" s="70" customFormat="1" ht="16.5" x14ac:dyDescent="0.25">
      <c r="A11" s="101"/>
      <c r="B11" s="10" t="s">
        <v>197</v>
      </c>
      <c r="C11" s="102" t="s">
        <v>198</v>
      </c>
      <c r="D11" s="103">
        <v>51.39</v>
      </c>
      <c r="E11" s="99" t="s">
        <v>196</v>
      </c>
      <c r="F11" s="104"/>
      <c r="G11" s="105">
        <v>1</v>
      </c>
      <c r="H11" s="104"/>
      <c r="I11" s="106">
        <f t="shared" ref="I11:I74" si="10">D11*3</f>
        <v>154.17000000000002</v>
      </c>
      <c r="J11" s="106">
        <f t="shared" ref="J11:J74" si="11">D11</f>
        <v>51.39</v>
      </c>
      <c r="K11" s="97">
        <v>1</v>
      </c>
      <c r="L11" s="97"/>
      <c r="M11" s="97"/>
      <c r="N11" s="107">
        <f t="shared" ref="N11:N27" si="12">D11</f>
        <v>51.39</v>
      </c>
      <c r="O11" s="78"/>
      <c r="P11" s="101">
        <f>K11</f>
        <v>1</v>
      </c>
      <c r="Q11" s="101">
        <f t="shared" ref="Q11:Q74" si="13">P11</f>
        <v>1</v>
      </c>
      <c r="R11" s="78"/>
      <c r="S11" s="78">
        <f>R11</f>
        <v>0</v>
      </c>
      <c r="T11" s="78"/>
      <c r="U11" s="78"/>
      <c r="V11" s="78">
        <f t="shared" si="5"/>
        <v>0</v>
      </c>
      <c r="W11" s="78">
        <f t="shared" si="1"/>
        <v>2</v>
      </c>
      <c r="X11" s="78"/>
      <c r="Y11" s="78"/>
      <c r="Z11" s="78"/>
      <c r="AA11" s="78">
        <f t="shared" si="6"/>
        <v>0</v>
      </c>
      <c r="AB11" s="78">
        <f t="shared" si="7"/>
        <v>0</v>
      </c>
      <c r="AC11" s="78"/>
      <c r="AD11" s="78">
        <f t="shared" si="2"/>
        <v>1</v>
      </c>
      <c r="AE11" s="65">
        <f t="shared" si="2"/>
        <v>0</v>
      </c>
      <c r="AF11" s="65">
        <f t="shared" si="2"/>
        <v>0</v>
      </c>
      <c r="AG11" s="65">
        <f t="shared" si="8"/>
        <v>4</v>
      </c>
      <c r="AH11" s="90">
        <f t="shared" si="3"/>
        <v>154.17000000000002</v>
      </c>
      <c r="AI11" s="90">
        <f t="shared" si="3"/>
        <v>51.39</v>
      </c>
      <c r="AJ11" s="78"/>
      <c r="AK11" s="78"/>
      <c r="AL11" s="78">
        <f t="shared" si="4"/>
        <v>2</v>
      </c>
      <c r="AM11" s="78"/>
      <c r="AN11" s="78"/>
      <c r="AO11" s="78"/>
      <c r="AP11" s="79"/>
      <c r="AQ11" s="91">
        <f t="shared" si="9"/>
        <v>0</v>
      </c>
      <c r="AR11" s="81"/>
      <c r="AS11" s="108"/>
      <c r="AT11" s="109"/>
      <c r="AU11" s="109"/>
      <c r="AV11" s="110"/>
      <c r="AW11" s="110"/>
      <c r="AX11" s="111"/>
    </row>
    <row r="12" spans="1:50" s="70" customFormat="1" ht="16.5" x14ac:dyDescent="0.25">
      <c r="A12" s="101"/>
      <c r="B12" s="10" t="s">
        <v>199</v>
      </c>
      <c r="C12" s="112" t="s">
        <v>195</v>
      </c>
      <c r="D12" s="103">
        <v>49.02</v>
      </c>
      <c r="E12" s="99" t="s">
        <v>196</v>
      </c>
      <c r="F12" s="105">
        <v>1</v>
      </c>
      <c r="G12" s="104"/>
      <c r="H12" s="104"/>
      <c r="I12" s="106">
        <f t="shared" si="10"/>
        <v>147.06</v>
      </c>
      <c r="J12" s="106">
        <f t="shared" si="11"/>
        <v>49.02</v>
      </c>
      <c r="K12" s="97">
        <v>1</v>
      </c>
      <c r="L12" s="97"/>
      <c r="M12" s="97"/>
      <c r="N12" s="107">
        <f t="shared" si="12"/>
        <v>49.02</v>
      </c>
      <c r="O12" s="78">
        <v>0.5</v>
      </c>
      <c r="P12" s="101"/>
      <c r="Q12" s="101">
        <f t="shared" si="13"/>
        <v>0</v>
      </c>
      <c r="R12" s="78">
        <v>2</v>
      </c>
      <c r="S12" s="78">
        <f>R12</f>
        <v>2</v>
      </c>
      <c r="T12" s="78">
        <f>S12/2*3</f>
        <v>3</v>
      </c>
      <c r="U12" s="78"/>
      <c r="V12" s="78">
        <f t="shared" si="5"/>
        <v>0</v>
      </c>
      <c r="W12" s="78">
        <f t="shared" si="1"/>
        <v>2</v>
      </c>
      <c r="X12" s="78"/>
      <c r="Y12" s="78"/>
      <c r="Z12" s="78"/>
      <c r="AA12" s="78">
        <f t="shared" si="6"/>
        <v>0</v>
      </c>
      <c r="AB12" s="78">
        <f t="shared" si="7"/>
        <v>0</v>
      </c>
      <c r="AC12" s="78"/>
      <c r="AD12" s="78">
        <f t="shared" si="2"/>
        <v>1</v>
      </c>
      <c r="AE12" s="65">
        <f t="shared" si="2"/>
        <v>0</v>
      </c>
      <c r="AF12" s="65">
        <f t="shared" si="2"/>
        <v>0</v>
      </c>
      <c r="AG12" s="65">
        <f t="shared" si="8"/>
        <v>4</v>
      </c>
      <c r="AH12" s="90">
        <f t="shared" si="3"/>
        <v>147.06</v>
      </c>
      <c r="AI12" s="90">
        <f t="shared" si="3"/>
        <v>49.02</v>
      </c>
      <c r="AJ12" s="78">
        <v>16</v>
      </c>
      <c r="AK12" s="78"/>
      <c r="AL12" s="78">
        <f t="shared" si="4"/>
        <v>2</v>
      </c>
      <c r="AM12" s="78"/>
      <c r="AN12" s="78"/>
      <c r="AO12" s="78"/>
      <c r="AP12" s="79"/>
      <c r="AQ12" s="91">
        <f t="shared" si="9"/>
        <v>0</v>
      </c>
      <c r="AR12" s="81"/>
      <c r="AS12" s="108"/>
      <c r="AT12" s="109"/>
      <c r="AU12" s="109"/>
      <c r="AV12" s="110"/>
      <c r="AW12" s="110"/>
      <c r="AX12" s="111"/>
    </row>
    <row r="13" spans="1:50" s="70" customFormat="1" ht="16.5" x14ac:dyDescent="0.25">
      <c r="A13" s="101"/>
      <c r="B13" s="10" t="s">
        <v>200</v>
      </c>
      <c r="C13" s="102" t="s">
        <v>198</v>
      </c>
      <c r="D13" s="103">
        <v>41.97</v>
      </c>
      <c r="E13" s="99" t="s">
        <v>196</v>
      </c>
      <c r="F13" s="104"/>
      <c r="G13" s="105">
        <v>1</v>
      </c>
      <c r="H13" s="104"/>
      <c r="I13" s="106">
        <f t="shared" si="10"/>
        <v>125.91</v>
      </c>
      <c r="J13" s="106">
        <f t="shared" si="11"/>
        <v>41.97</v>
      </c>
      <c r="K13" s="97">
        <v>1</v>
      </c>
      <c r="L13" s="97"/>
      <c r="M13" s="97"/>
      <c r="N13" s="107">
        <f t="shared" si="12"/>
        <v>41.97</v>
      </c>
      <c r="O13" s="78"/>
      <c r="P13" s="101">
        <f t="shared" ref="P13:P26" si="14">K13</f>
        <v>1</v>
      </c>
      <c r="Q13" s="101">
        <f t="shared" si="13"/>
        <v>1</v>
      </c>
      <c r="R13" s="78"/>
      <c r="S13" s="78">
        <f t="shared" ref="S13:S75" si="15">R13</f>
        <v>0</v>
      </c>
      <c r="T13" s="78">
        <f t="shared" ref="T13:T75" si="16">S13/2*3</f>
        <v>0</v>
      </c>
      <c r="U13" s="78"/>
      <c r="V13" s="78">
        <f t="shared" si="5"/>
        <v>0</v>
      </c>
      <c r="W13" s="78">
        <f t="shared" si="1"/>
        <v>2</v>
      </c>
      <c r="X13" s="78"/>
      <c r="Y13" s="78"/>
      <c r="Z13" s="78"/>
      <c r="AA13" s="78">
        <f t="shared" si="6"/>
        <v>0</v>
      </c>
      <c r="AB13" s="78">
        <f t="shared" si="7"/>
        <v>0</v>
      </c>
      <c r="AC13" s="78"/>
      <c r="AD13" s="78">
        <f t="shared" si="2"/>
        <v>1</v>
      </c>
      <c r="AE13" s="65">
        <f t="shared" si="2"/>
        <v>0</v>
      </c>
      <c r="AF13" s="65">
        <f t="shared" si="2"/>
        <v>0</v>
      </c>
      <c r="AG13" s="65">
        <f t="shared" si="8"/>
        <v>4</v>
      </c>
      <c r="AH13" s="90">
        <f t="shared" si="3"/>
        <v>125.91</v>
      </c>
      <c r="AI13" s="90">
        <f t="shared" si="3"/>
        <v>41.97</v>
      </c>
      <c r="AJ13" s="78"/>
      <c r="AK13" s="78"/>
      <c r="AL13" s="78">
        <f t="shared" si="4"/>
        <v>2</v>
      </c>
      <c r="AM13" s="78"/>
      <c r="AN13" s="78"/>
      <c r="AO13" s="78"/>
      <c r="AP13" s="79"/>
      <c r="AQ13" s="91">
        <f t="shared" si="9"/>
        <v>0</v>
      </c>
      <c r="AR13" s="81"/>
      <c r="AS13" s="108"/>
      <c r="AT13" s="109"/>
      <c r="AU13" s="109"/>
      <c r="AV13" s="110"/>
      <c r="AW13" s="110"/>
      <c r="AX13" s="111"/>
    </row>
    <row r="14" spans="1:50" s="70" customFormat="1" ht="16.5" x14ac:dyDescent="0.25">
      <c r="A14" s="101"/>
      <c r="B14" s="10" t="s">
        <v>201</v>
      </c>
      <c r="C14" s="102" t="s">
        <v>198</v>
      </c>
      <c r="D14" s="103">
        <v>45.85</v>
      </c>
      <c r="E14" s="99" t="s">
        <v>196</v>
      </c>
      <c r="F14" s="104"/>
      <c r="G14" s="105">
        <v>0</v>
      </c>
      <c r="H14" s="104"/>
      <c r="I14" s="106">
        <f t="shared" si="10"/>
        <v>137.55000000000001</v>
      </c>
      <c r="J14" s="106">
        <f t="shared" si="11"/>
        <v>45.85</v>
      </c>
      <c r="K14" s="97">
        <v>1</v>
      </c>
      <c r="L14" s="97"/>
      <c r="M14" s="97"/>
      <c r="N14" s="107">
        <f t="shared" si="12"/>
        <v>45.85</v>
      </c>
      <c r="O14" s="78"/>
      <c r="P14" s="101">
        <f t="shared" si="14"/>
        <v>1</v>
      </c>
      <c r="Q14" s="101">
        <f t="shared" si="13"/>
        <v>1</v>
      </c>
      <c r="R14" s="78"/>
      <c r="S14" s="78">
        <f t="shared" si="15"/>
        <v>0</v>
      </c>
      <c r="T14" s="78">
        <f t="shared" si="16"/>
        <v>0</v>
      </c>
      <c r="U14" s="78"/>
      <c r="V14" s="78">
        <f t="shared" si="5"/>
        <v>0</v>
      </c>
      <c r="W14" s="78">
        <f t="shared" si="1"/>
        <v>0</v>
      </c>
      <c r="X14" s="78"/>
      <c r="Y14" s="78"/>
      <c r="Z14" s="78"/>
      <c r="AA14" s="78">
        <f t="shared" si="6"/>
        <v>0</v>
      </c>
      <c r="AB14" s="78">
        <f t="shared" si="7"/>
        <v>0</v>
      </c>
      <c r="AC14" s="78"/>
      <c r="AD14" s="78">
        <f t="shared" si="2"/>
        <v>1</v>
      </c>
      <c r="AE14" s="65">
        <f t="shared" si="2"/>
        <v>0</v>
      </c>
      <c r="AF14" s="65">
        <f t="shared" si="2"/>
        <v>0</v>
      </c>
      <c r="AG14" s="65">
        <f t="shared" si="8"/>
        <v>4</v>
      </c>
      <c r="AH14" s="90">
        <f t="shared" si="3"/>
        <v>137.55000000000001</v>
      </c>
      <c r="AI14" s="90">
        <f t="shared" si="3"/>
        <v>45.85</v>
      </c>
      <c r="AJ14" s="78"/>
      <c r="AK14" s="78"/>
      <c r="AL14" s="78">
        <f t="shared" si="4"/>
        <v>0</v>
      </c>
      <c r="AM14" s="78"/>
      <c r="AN14" s="78"/>
      <c r="AO14" s="78"/>
      <c r="AP14" s="79"/>
      <c r="AQ14" s="91">
        <f t="shared" si="9"/>
        <v>0</v>
      </c>
      <c r="AR14" s="81"/>
      <c r="AS14" s="108"/>
      <c r="AT14" s="109"/>
      <c r="AU14" s="109"/>
      <c r="AV14" s="110"/>
      <c r="AW14" s="110"/>
      <c r="AX14" s="111"/>
    </row>
    <row r="15" spans="1:50" s="70" customFormat="1" ht="16.5" x14ac:dyDescent="0.25">
      <c r="A15" s="101"/>
      <c r="B15" s="10" t="s">
        <v>202</v>
      </c>
      <c r="C15" s="102" t="s">
        <v>198</v>
      </c>
      <c r="D15" s="103">
        <v>55.61</v>
      </c>
      <c r="E15" s="99" t="s">
        <v>196</v>
      </c>
      <c r="F15" s="105">
        <v>1</v>
      </c>
      <c r="G15" s="105">
        <v>1</v>
      </c>
      <c r="H15" s="104"/>
      <c r="I15" s="106">
        <f t="shared" si="10"/>
        <v>166.82999999999998</v>
      </c>
      <c r="J15" s="106">
        <f t="shared" si="11"/>
        <v>55.61</v>
      </c>
      <c r="K15" s="97">
        <v>1</v>
      </c>
      <c r="L15" s="97"/>
      <c r="M15" s="97"/>
      <c r="N15" s="107">
        <f t="shared" si="12"/>
        <v>55.61</v>
      </c>
      <c r="O15" s="78"/>
      <c r="P15" s="101">
        <f t="shared" si="14"/>
        <v>1</v>
      </c>
      <c r="Q15" s="101">
        <f t="shared" si="13"/>
        <v>1</v>
      </c>
      <c r="R15" s="78"/>
      <c r="S15" s="78">
        <f t="shared" si="15"/>
        <v>0</v>
      </c>
      <c r="T15" s="78">
        <f t="shared" si="16"/>
        <v>0</v>
      </c>
      <c r="U15" s="78">
        <v>1</v>
      </c>
      <c r="V15" s="78">
        <f t="shared" si="5"/>
        <v>0</v>
      </c>
      <c r="W15" s="78">
        <f t="shared" si="1"/>
        <v>4</v>
      </c>
      <c r="X15" s="78">
        <f>U15</f>
        <v>1</v>
      </c>
      <c r="Y15" s="78"/>
      <c r="Z15" s="78"/>
      <c r="AA15" s="78">
        <f t="shared" si="6"/>
        <v>0</v>
      </c>
      <c r="AB15" s="78">
        <f t="shared" si="7"/>
        <v>0</v>
      </c>
      <c r="AC15" s="78"/>
      <c r="AD15" s="78">
        <f t="shared" si="2"/>
        <v>1</v>
      </c>
      <c r="AE15" s="65">
        <f t="shared" si="2"/>
        <v>0</v>
      </c>
      <c r="AF15" s="65">
        <f t="shared" si="2"/>
        <v>0</v>
      </c>
      <c r="AG15" s="65">
        <f t="shared" si="8"/>
        <v>4</v>
      </c>
      <c r="AH15" s="90">
        <f t="shared" si="3"/>
        <v>166.82999999999998</v>
      </c>
      <c r="AI15" s="90">
        <f t="shared" si="3"/>
        <v>55.61</v>
      </c>
      <c r="AJ15" s="78"/>
      <c r="AK15" s="78"/>
      <c r="AL15" s="78">
        <f t="shared" si="4"/>
        <v>4</v>
      </c>
      <c r="AM15" s="78"/>
      <c r="AN15" s="78"/>
      <c r="AO15" s="78"/>
      <c r="AP15" s="79"/>
      <c r="AQ15" s="91">
        <f t="shared" si="9"/>
        <v>0</v>
      </c>
      <c r="AR15" s="81"/>
      <c r="AS15" s="108"/>
      <c r="AT15" s="109"/>
      <c r="AU15" s="109"/>
      <c r="AV15" s="110"/>
      <c r="AW15" s="110"/>
      <c r="AX15" s="111"/>
    </row>
    <row r="16" spans="1:50" s="70" customFormat="1" ht="16.5" x14ac:dyDescent="0.25">
      <c r="A16" s="101"/>
      <c r="B16" s="10" t="s">
        <v>203</v>
      </c>
      <c r="C16" s="112" t="s">
        <v>195</v>
      </c>
      <c r="D16" s="103">
        <v>40.68</v>
      </c>
      <c r="E16" s="99" t="s">
        <v>196</v>
      </c>
      <c r="F16" s="105">
        <v>1</v>
      </c>
      <c r="G16" s="104"/>
      <c r="H16" s="104"/>
      <c r="I16" s="106">
        <f t="shared" si="10"/>
        <v>122.03999999999999</v>
      </c>
      <c r="J16" s="106">
        <f t="shared" si="11"/>
        <v>40.68</v>
      </c>
      <c r="K16" s="97">
        <v>1</v>
      </c>
      <c r="L16" s="97"/>
      <c r="M16" s="97"/>
      <c r="N16" s="107">
        <f t="shared" si="12"/>
        <v>40.68</v>
      </c>
      <c r="O16" s="78">
        <v>0.5</v>
      </c>
      <c r="P16" s="101">
        <f t="shared" si="14"/>
        <v>1</v>
      </c>
      <c r="Q16" s="101">
        <f t="shared" si="13"/>
        <v>1</v>
      </c>
      <c r="R16" s="78"/>
      <c r="S16" s="78">
        <f t="shared" si="15"/>
        <v>0</v>
      </c>
      <c r="T16" s="78">
        <f t="shared" si="16"/>
        <v>0</v>
      </c>
      <c r="U16" s="78"/>
      <c r="V16" s="78">
        <f t="shared" si="5"/>
        <v>0</v>
      </c>
      <c r="W16" s="78">
        <f t="shared" si="1"/>
        <v>2</v>
      </c>
      <c r="X16" s="78">
        <f t="shared" ref="X16:X79" si="17">U16</f>
        <v>0</v>
      </c>
      <c r="Y16" s="78"/>
      <c r="Z16" s="78"/>
      <c r="AA16" s="78">
        <f t="shared" si="6"/>
        <v>0</v>
      </c>
      <c r="AB16" s="78">
        <f t="shared" si="7"/>
        <v>0</v>
      </c>
      <c r="AC16" s="78"/>
      <c r="AD16" s="78">
        <f t="shared" si="2"/>
        <v>1</v>
      </c>
      <c r="AE16" s="65">
        <f t="shared" si="2"/>
        <v>0</v>
      </c>
      <c r="AF16" s="65">
        <f t="shared" si="2"/>
        <v>0</v>
      </c>
      <c r="AG16" s="65">
        <f t="shared" si="8"/>
        <v>4</v>
      </c>
      <c r="AH16" s="90">
        <f t="shared" si="3"/>
        <v>122.03999999999999</v>
      </c>
      <c r="AI16" s="90">
        <f t="shared" si="3"/>
        <v>40.68</v>
      </c>
      <c r="AJ16" s="78">
        <v>16</v>
      </c>
      <c r="AK16" s="78"/>
      <c r="AL16" s="78">
        <f t="shared" si="4"/>
        <v>2</v>
      </c>
      <c r="AM16" s="78"/>
      <c r="AN16" s="78"/>
      <c r="AO16" s="78"/>
      <c r="AP16" s="79"/>
      <c r="AQ16" s="91">
        <f t="shared" si="9"/>
        <v>0</v>
      </c>
      <c r="AR16" s="81"/>
      <c r="AS16" s="108"/>
      <c r="AT16" s="109"/>
      <c r="AU16" s="109"/>
      <c r="AV16" s="110"/>
      <c r="AW16" s="110"/>
      <c r="AX16" s="111"/>
    </row>
    <row r="17" spans="1:50" s="70" customFormat="1" ht="16.5" x14ac:dyDescent="0.25">
      <c r="A17" s="101"/>
      <c r="B17" s="10" t="s">
        <v>204</v>
      </c>
      <c r="C17" s="102" t="s">
        <v>198</v>
      </c>
      <c r="D17" s="103">
        <f>37.33+2</f>
        <v>39.33</v>
      </c>
      <c r="E17" s="99" t="s">
        <v>196</v>
      </c>
      <c r="F17" s="104"/>
      <c r="G17" s="105">
        <v>1</v>
      </c>
      <c r="H17" s="104"/>
      <c r="I17" s="106">
        <f t="shared" si="10"/>
        <v>117.99</v>
      </c>
      <c r="J17" s="106">
        <f t="shared" si="11"/>
        <v>39.33</v>
      </c>
      <c r="K17" s="97">
        <v>1</v>
      </c>
      <c r="L17" s="97"/>
      <c r="M17" s="97"/>
      <c r="N17" s="107">
        <f t="shared" si="12"/>
        <v>39.33</v>
      </c>
      <c r="O17" s="78"/>
      <c r="P17" s="101">
        <f t="shared" si="14"/>
        <v>1</v>
      </c>
      <c r="Q17" s="101">
        <f t="shared" si="13"/>
        <v>1</v>
      </c>
      <c r="R17" s="78"/>
      <c r="S17" s="78">
        <f t="shared" si="15"/>
        <v>0</v>
      </c>
      <c r="T17" s="78">
        <f t="shared" si="16"/>
        <v>0</v>
      </c>
      <c r="U17" s="78"/>
      <c r="V17" s="78">
        <f t="shared" si="5"/>
        <v>0</v>
      </c>
      <c r="W17" s="78">
        <f t="shared" si="1"/>
        <v>2</v>
      </c>
      <c r="X17" s="78">
        <f t="shared" si="17"/>
        <v>0</v>
      </c>
      <c r="Y17" s="78"/>
      <c r="Z17" s="78"/>
      <c r="AA17" s="78">
        <f t="shared" si="6"/>
        <v>0</v>
      </c>
      <c r="AB17" s="78">
        <f t="shared" si="7"/>
        <v>0</v>
      </c>
      <c r="AC17" s="78"/>
      <c r="AD17" s="78">
        <f t="shared" si="2"/>
        <v>1</v>
      </c>
      <c r="AE17" s="65">
        <f t="shared" si="2"/>
        <v>0</v>
      </c>
      <c r="AF17" s="65">
        <f t="shared" si="2"/>
        <v>0</v>
      </c>
      <c r="AG17" s="65">
        <f t="shared" si="8"/>
        <v>4</v>
      </c>
      <c r="AH17" s="90">
        <f t="shared" si="3"/>
        <v>117.99</v>
      </c>
      <c r="AI17" s="90">
        <f t="shared" si="3"/>
        <v>39.33</v>
      </c>
      <c r="AJ17" s="78"/>
      <c r="AK17" s="78"/>
      <c r="AL17" s="78">
        <f t="shared" si="4"/>
        <v>2</v>
      </c>
      <c r="AM17" s="78"/>
      <c r="AN17" s="78"/>
      <c r="AO17" s="78"/>
      <c r="AP17" s="79"/>
      <c r="AQ17" s="91">
        <f t="shared" si="9"/>
        <v>0</v>
      </c>
      <c r="AR17" s="81"/>
      <c r="AS17" s="108"/>
      <c r="AT17" s="109"/>
      <c r="AU17" s="109"/>
      <c r="AV17" s="110"/>
      <c r="AW17" s="110"/>
      <c r="AX17" s="111"/>
    </row>
    <row r="18" spans="1:50" s="70" customFormat="1" ht="16.5" x14ac:dyDescent="0.25">
      <c r="A18" s="101"/>
      <c r="B18" s="10" t="s">
        <v>205</v>
      </c>
      <c r="C18" s="102" t="s">
        <v>198</v>
      </c>
      <c r="D18" s="103">
        <v>40.08</v>
      </c>
      <c r="E18" s="99" t="s">
        <v>196</v>
      </c>
      <c r="F18" s="105">
        <v>1</v>
      </c>
      <c r="G18" s="105">
        <v>1</v>
      </c>
      <c r="H18" s="104"/>
      <c r="I18" s="106">
        <f t="shared" si="10"/>
        <v>120.24</v>
      </c>
      <c r="J18" s="106">
        <f t="shared" si="11"/>
        <v>40.08</v>
      </c>
      <c r="K18" s="97">
        <v>1</v>
      </c>
      <c r="L18" s="97"/>
      <c r="M18" s="97"/>
      <c r="N18" s="107">
        <f t="shared" si="12"/>
        <v>40.08</v>
      </c>
      <c r="O18" s="78"/>
      <c r="P18" s="101">
        <f t="shared" si="14"/>
        <v>1</v>
      </c>
      <c r="Q18" s="101">
        <f t="shared" si="13"/>
        <v>1</v>
      </c>
      <c r="R18" s="78"/>
      <c r="S18" s="78">
        <f t="shared" si="15"/>
        <v>0</v>
      </c>
      <c r="T18" s="78">
        <f t="shared" si="16"/>
        <v>0</v>
      </c>
      <c r="U18" s="78"/>
      <c r="V18" s="78">
        <f t="shared" si="5"/>
        <v>0</v>
      </c>
      <c r="W18" s="78">
        <f t="shared" si="1"/>
        <v>4</v>
      </c>
      <c r="X18" s="78">
        <f t="shared" si="17"/>
        <v>0</v>
      </c>
      <c r="Y18" s="78"/>
      <c r="Z18" s="78"/>
      <c r="AA18" s="78">
        <f t="shared" si="6"/>
        <v>0</v>
      </c>
      <c r="AB18" s="78">
        <f t="shared" si="7"/>
        <v>0</v>
      </c>
      <c r="AC18" s="78"/>
      <c r="AD18" s="78">
        <f t="shared" si="2"/>
        <v>1</v>
      </c>
      <c r="AE18" s="65">
        <f t="shared" si="2"/>
        <v>0</v>
      </c>
      <c r="AF18" s="65">
        <f t="shared" si="2"/>
        <v>0</v>
      </c>
      <c r="AG18" s="65">
        <f t="shared" si="8"/>
        <v>4</v>
      </c>
      <c r="AH18" s="90">
        <f t="shared" si="3"/>
        <v>120.24</v>
      </c>
      <c r="AI18" s="90">
        <f t="shared" si="3"/>
        <v>40.08</v>
      </c>
      <c r="AJ18" s="78"/>
      <c r="AK18" s="78"/>
      <c r="AL18" s="78">
        <f t="shared" si="4"/>
        <v>4</v>
      </c>
      <c r="AM18" s="78"/>
      <c r="AN18" s="78"/>
      <c r="AO18" s="78"/>
      <c r="AP18" s="79"/>
      <c r="AQ18" s="91">
        <f t="shared" si="9"/>
        <v>0</v>
      </c>
      <c r="AR18" s="81"/>
      <c r="AS18" s="108"/>
      <c r="AT18" s="109"/>
      <c r="AU18" s="109"/>
      <c r="AV18" s="110"/>
      <c r="AW18" s="110"/>
      <c r="AX18" s="111"/>
    </row>
    <row r="19" spans="1:50" s="70" customFormat="1" ht="16.5" x14ac:dyDescent="0.25">
      <c r="A19" s="101"/>
      <c r="B19" s="10" t="s">
        <v>206</v>
      </c>
      <c r="C19" s="102" t="s">
        <v>198</v>
      </c>
      <c r="D19" s="103">
        <v>42.83</v>
      </c>
      <c r="E19" s="99" t="s">
        <v>196</v>
      </c>
      <c r="F19" s="104"/>
      <c r="G19" s="105">
        <v>2</v>
      </c>
      <c r="H19" s="104"/>
      <c r="I19" s="106">
        <f t="shared" si="10"/>
        <v>128.49</v>
      </c>
      <c r="J19" s="106">
        <f t="shared" si="11"/>
        <v>42.83</v>
      </c>
      <c r="K19" s="97">
        <v>1</v>
      </c>
      <c r="L19" s="97"/>
      <c r="M19" s="97"/>
      <c r="N19" s="107">
        <f t="shared" si="12"/>
        <v>42.83</v>
      </c>
      <c r="O19" s="78"/>
      <c r="P19" s="101">
        <f t="shared" si="14"/>
        <v>1</v>
      </c>
      <c r="Q19" s="101">
        <f t="shared" si="13"/>
        <v>1</v>
      </c>
      <c r="R19" s="78"/>
      <c r="S19" s="78">
        <f t="shared" si="15"/>
        <v>0</v>
      </c>
      <c r="T19" s="78">
        <f t="shared" si="16"/>
        <v>0</v>
      </c>
      <c r="U19" s="78"/>
      <c r="V19" s="78">
        <f t="shared" si="5"/>
        <v>0</v>
      </c>
      <c r="W19" s="78">
        <f t="shared" si="1"/>
        <v>4</v>
      </c>
      <c r="X19" s="78">
        <f t="shared" si="17"/>
        <v>0</v>
      </c>
      <c r="Y19" s="78"/>
      <c r="Z19" s="78"/>
      <c r="AA19" s="78">
        <f t="shared" si="6"/>
        <v>0</v>
      </c>
      <c r="AB19" s="78">
        <f t="shared" si="7"/>
        <v>0</v>
      </c>
      <c r="AC19" s="78"/>
      <c r="AD19" s="78">
        <f t="shared" si="2"/>
        <v>1</v>
      </c>
      <c r="AE19" s="65">
        <f t="shared" si="2"/>
        <v>0</v>
      </c>
      <c r="AF19" s="65">
        <f t="shared" si="2"/>
        <v>0</v>
      </c>
      <c r="AG19" s="65">
        <f t="shared" si="8"/>
        <v>4</v>
      </c>
      <c r="AH19" s="90">
        <f t="shared" si="3"/>
        <v>128.49</v>
      </c>
      <c r="AI19" s="90">
        <f t="shared" si="3"/>
        <v>42.83</v>
      </c>
      <c r="AJ19" s="78"/>
      <c r="AK19" s="78"/>
      <c r="AL19" s="78">
        <f t="shared" si="4"/>
        <v>4</v>
      </c>
      <c r="AM19" s="78"/>
      <c r="AN19" s="78"/>
      <c r="AO19" s="78"/>
      <c r="AP19" s="79"/>
      <c r="AQ19" s="91">
        <f t="shared" si="9"/>
        <v>0</v>
      </c>
      <c r="AR19" s="81"/>
      <c r="AS19" s="108"/>
      <c r="AT19" s="109"/>
      <c r="AU19" s="109"/>
      <c r="AV19" s="110"/>
      <c r="AW19" s="110"/>
      <c r="AX19" s="111"/>
    </row>
    <row r="20" spans="1:50" s="70" customFormat="1" ht="16.5" x14ac:dyDescent="0.25">
      <c r="A20" s="101"/>
      <c r="B20" s="10" t="s">
        <v>207</v>
      </c>
      <c r="C20" s="102" t="s">
        <v>198</v>
      </c>
      <c r="D20" s="103">
        <v>59.69</v>
      </c>
      <c r="E20" s="99" t="s">
        <v>196</v>
      </c>
      <c r="F20" s="104"/>
      <c r="G20" s="105">
        <v>1</v>
      </c>
      <c r="H20" s="104"/>
      <c r="I20" s="106">
        <f t="shared" si="10"/>
        <v>179.07</v>
      </c>
      <c r="J20" s="106">
        <f t="shared" si="11"/>
        <v>59.69</v>
      </c>
      <c r="K20" s="97">
        <v>1</v>
      </c>
      <c r="L20" s="97"/>
      <c r="M20" s="97"/>
      <c r="N20" s="107">
        <f t="shared" si="12"/>
        <v>59.69</v>
      </c>
      <c r="O20" s="78"/>
      <c r="P20" s="101">
        <f t="shared" si="14"/>
        <v>1</v>
      </c>
      <c r="Q20" s="101">
        <f t="shared" si="13"/>
        <v>1</v>
      </c>
      <c r="R20" s="78"/>
      <c r="S20" s="78">
        <f t="shared" si="15"/>
        <v>0</v>
      </c>
      <c r="T20" s="78">
        <f t="shared" si="16"/>
        <v>0</v>
      </c>
      <c r="U20" s="78">
        <v>1</v>
      </c>
      <c r="V20" s="78">
        <f t="shared" si="5"/>
        <v>0</v>
      </c>
      <c r="W20" s="78">
        <f t="shared" si="1"/>
        <v>2</v>
      </c>
      <c r="X20" s="78">
        <f t="shared" si="17"/>
        <v>1</v>
      </c>
      <c r="Y20" s="78"/>
      <c r="Z20" s="78"/>
      <c r="AA20" s="78">
        <f t="shared" si="6"/>
        <v>0</v>
      </c>
      <c r="AB20" s="78">
        <f t="shared" si="7"/>
        <v>0</v>
      </c>
      <c r="AC20" s="78"/>
      <c r="AD20" s="78">
        <f t="shared" si="2"/>
        <v>1</v>
      </c>
      <c r="AE20" s="65">
        <f t="shared" si="2"/>
        <v>0</v>
      </c>
      <c r="AF20" s="65">
        <f t="shared" si="2"/>
        <v>0</v>
      </c>
      <c r="AG20" s="65">
        <f t="shared" si="8"/>
        <v>4</v>
      </c>
      <c r="AH20" s="90">
        <f t="shared" si="3"/>
        <v>179.07</v>
      </c>
      <c r="AI20" s="90">
        <f t="shared" si="3"/>
        <v>59.69</v>
      </c>
      <c r="AJ20" s="78"/>
      <c r="AK20" s="78"/>
      <c r="AL20" s="78">
        <f t="shared" si="4"/>
        <v>2</v>
      </c>
      <c r="AM20" s="78"/>
      <c r="AN20" s="78"/>
      <c r="AO20" s="78"/>
      <c r="AP20" s="79"/>
      <c r="AQ20" s="91">
        <f t="shared" si="9"/>
        <v>0</v>
      </c>
      <c r="AR20" s="81"/>
      <c r="AS20" s="108"/>
      <c r="AT20" s="109"/>
      <c r="AU20" s="109"/>
      <c r="AV20" s="110"/>
      <c r="AW20" s="110"/>
      <c r="AX20" s="111"/>
    </row>
    <row r="21" spans="1:50" s="70" customFormat="1" ht="16.5" x14ac:dyDescent="0.25">
      <c r="A21" s="101"/>
      <c r="B21" s="10" t="s">
        <v>208</v>
      </c>
      <c r="C21" s="102" t="s">
        <v>198</v>
      </c>
      <c r="D21" s="103">
        <v>53.48</v>
      </c>
      <c r="E21" s="99" t="s">
        <v>196</v>
      </c>
      <c r="F21" s="105">
        <v>2</v>
      </c>
      <c r="G21" s="105">
        <v>1</v>
      </c>
      <c r="H21" s="104"/>
      <c r="I21" s="106">
        <f t="shared" si="10"/>
        <v>160.44</v>
      </c>
      <c r="J21" s="106">
        <f t="shared" si="11"/>
        <v>53.48</v>
      </c>
      <c r="K21" s="97">
        <v>1</v>
      </c>
      <c r="L21" s="97"/>
      <c r="M21" s="97"/>
      <c r="N21" s="107">
        <f t="shared" si="12"/>
        <v>53.48</v>
      </c>
      <c r="O21" s="78"/>
      <c r="P21" s="101">
        <f t="shared" si="14"/>
        <v>1</v>
      </c>
      <c r="Q21" s="101">
        <f t="shared" si="13"/>
        <v>1</v>
      </c>
      <c r="R21" s="78"/>
      <c r="S21" s="78">
        <f t="shared" si="15"/>
        <v>0</v>
      </c>
      <c r="T21" s="78">
        <f t="shared" si="16"/>
        <v>0</v>
      </c>
      <c r="U21" s="78"/>
      <c r="V21" s="78">
        <f t="shared" si="5"/>
        <v>0</v>
      </c>
      <c r="W21" s="78">
        <f t="shared" si="1"/>
        <v>6</v>
      </c>
      <c r="X21" s="78">
        <f t="shared" si="17"/>
        <v>0</v>
      </c>
      <c r="Y21" s="78"/>
      <c r="Z21" s="78"/>
      <c r="AA21" s="78">
        <f t="shared" si="6"/>
        <v>0</v>
      </c>
      <c r="AB21" s="78">
        <f t="shared" si="7"/>
        <v>0</v>
      </c>
      <c r="AC21" s="78"/>
      <c r="AD21" s="78">
        <f t="shared" si="2"/>
        <v>1</v>
      </c>
      <c r="AE21" s="65">
        <f t="shared" si="2"/>
        <v>0</v>
      </c>
      <c r="AF21" s="65">
        <f t="shared" si="2"/>
        <v>0</v>
      </c>
      <c r="AG21" s="65">
        <f t="shared" si="8"/>
        <v>4</v>
      </c>
      <c r="AH21" s="90">
        <f t="shared" si="3"/>
        <v>160.44</v>
      </c>
      <c r="AI21" s="90">
        <f t="shared" si="3"/>
        <v>53.48</v>
      </c>
      <c r="AJ21" s="78"/>
      <c r="AK21" s="78"/>
      <c r="AL21" s="78">
        <f t="shared" si="4"/>
        <v>6</v>
      </c>
      <c r="AM21" s="78"/>
      <c r="AN21" s="78"/>
      <c r="AO21" s="78"/>
      <c r="AP21" s="79"/>
      <c r="AQ21" s="91">
        <f t="shared" si="9"/>
        <v>0</v>
      </c>
      <c r="AR21" s="81"/>
      <c r="AS21" s="108"/>
      <c r="AT21" s="109"/>
      <c r="AU21" s="109"/>
      <c r="AV21" s="110"/>
      <c r="AW21" s="110"/>
      <c r="AX21" s="111"/>
    </row>
    <row r="22" spans="1:50" s="70" customFormat="1" ht="16.5" x14ac:dyDescent="0.25">
      <c r="A22" s="101"/>
      <c r="B22" s="10" t="s">
        <v>209</v>
      </c>
      <c r="C22" s="102" t="s">
        <v>198</v>
      </c>
      <c r="D22" s="103">
        <v>36.79</v>
      </c>
      <c r="E22" s="99" t="s">
        <v>196</v>
      </c>
      <c r="F22" s="105">
        <v>2</v>
      </c>
      <c r="G22" s="105">
        <v>1</v>
      </c>
      <c r="H22" s="104"/>
      <c r="I22" s="106">
        <f t="shared" si="10"/>
        <v>110.37</v>
      </c>
      <c r="J22" s="106">
        <f t="shared" si="11"/>
        <v>36.79</v>
      </c>
      <c r="K22" s="97">
        <v>1</v>
      </c>
      <c r="L22" s="97"/>
      <c r="M22" s="97"/>
      <c r="N22" s="107">
        <f t="shared" si="12"/>
        <v>36.79</v>
      </c>
      <c r="O22" s="78"/>
      <c r="P22" s="101">
        <f t="shared" si="14"/>
        <v>1</v>
      </c>
      <c r="Q22" s="101">
        <f t="shared" si="13"/>
        <v>1</v>
      </c>
      <c r="R22" s="78"/>
      <c r="S22" s="78">
        <f t="shared" si="15"/>
        <v>0</v>
      </c>
      <c r="T22" s="78">
        <f t="shared" si="16"/>
        <v>0</v>
      </c>
      <c r="U22" s="78"/>
      <c r="V22" s="78">
        <f t="shared" si="5"/>
        <v>0</v>
      </c>
      <c r="W22" s="78">
        <f t="shared" si="1"/>
        <v>6</v>
      </c>
      <c r="X22" s="78">
        <f t="shared" si="17"/>
        <v>0</v>
      </c>
      <c r="Y22" s="78"/>
      <c r="Z22" s="78"/>
      <c r="AA22" s="78">
        <f t="shared" si="6"/>
        <v>0</v>
      </c>
      <c r="AB22" s="78">
        <f t="shared" si="7"/>
        <v>0</v>
      </c>
      <c r="AC22" s="78"/>
      <c r="AD22" s="78">
        <f t="shared" si="2"/>
        <v>1</v>
      </c>
      <c r="AE22" s="65">
        <f t="shared" si="2"/>
        <v>0</v>
      </c>
      <c r="AF22" s="65">
        <f t="shared" si="2"/>
        <v>0</v>
      </c>
      <c r="AG22" s="65">
        <f t="shared" si="8"/>
        <v>4</v>
      </c>
      <c r="AH22" s="90">
        <f t="shared" si="3"/>
        <v>110.37</v>
      </c>
      <c r="AI22" s="90">
        <f t="shared" si="3"/>
        <v>36.79</v>
      </c>
      <c r="AJ22" s="78"/>
      <c r="AK22" s="78"/>
      <c r="AL22" s="78">
        <f t="shared" si="4"/>
        <v>6</v>
      </c>
      <c r="AM22" s="78"/>
      <c r="AN22" s="78"/>
      <c r="AO22" s="78"/>
      <c r="AP22" s="79"/>
      <c r="AQ22" s="91">
        <f t="shared" si="9"/>
        <v>0</v>
      </c>
      <c r="AR22" s="81"/>
      <c r="AS22" s="108"/>
      <c r="AT22" s="109"/>
      <c r="AU22" s="109"/>
      <c r="AV22" s="110"/>
      <c r="AW22" s="110"/>
      <c r="AX22" s="111"/>
    </row>
    <row r="23" spans="1:50" s="70" customFormat="1" ht="16.5" x14ac:dyDescent="0.25">
      <c r="A23" s="101"/>
      <c r="B23" s="10" t="s">
        <v>210</v>
      </c>
      <c r="C23" s="102" t="s">
        <v>198</v>
      </c>
      <c r="D23" s="103">
        <f>35.11+2</f>
        <v>37.11</v>
      </c>
      <c r="E23" s="99" t="s">
        <v>196</v>
      </c>
      <c r="F23" s="104"/>
      <c r="G23" s="104"/>
      <c r="H23" s="104"/>
      <c r="I23" s="106">
        <f t="shared" si="10"/>
        <v>111.33</v>
      </c>
      <c r="J23" s="106">
        <f t="shared" si="11"/>
        <v>37.11</v>
      </c>
      <c r="K23" s="97">
        <v>1</v>
      </c>
      <c r="L23" s="97"/>
      <c r="M23" s="97"/>
      <c r="N23" s="107">
        <f t="shared" si="12"/>
        <v>37.11</v>
      </c>
      <c r="O23" s="78"/>
      <c r="P23" s="101">
        <f t="shared" si="14"/>
        <v>1</v>
      </c>
      <c r="Q23" s="101">
        <f t="shared" si="13"/>
        <v>1</v>
      </c>
      <c r="R23" s="78"/>
      <c r="S23" s="78">
        <f t="shared" si="15"/>
        <v>0</v>
      </c>
      <c r="T23" s="78">
        <f t="shared" si="16"/>
        <v>0</v>
      </c>
      <c r="U23" s="78"/>
      <c r="V23" s="78">
        <f t="shared" si="5"/>
        <v>0</v>
      </c>
      <c r="W23" s="78">
        <f t="shared" si="1"/>
        <v>0</v>
      </c>
      <c r="X23" s="78">
        <f t="shared" si="17"/>
        <v>0</v>
      </c>
      <c r="Y23" s="78"/>
      <c r="Z23" s="78"/>
      <c r="AA23" s="78">
        <f t="shared" si="6"/>
        <v>0</v>
      </c>
      <c r="AB23" s="78">
        <f t="shared" si="7"/>
        <v>0</v>
      </c>
      <c r="AC23" s="78"/>
      <c r="AD23" s="78">
        <f t="shared" si="2"/>
        <v>1</v>
      </c>
      <c r="AE23" s="65">
        <f t="shared" si="2"/>
        <v>0</v>
      </c>
      <c r="AF23" s="65">
        <f t="shared" si="2"/>
        <v>0</v>
      </c>
      <c r="AG23" s="65">
        <f t="shared" si="8"/>
        <v>4</v>
      </c>
      <c r="AH23" s="90">
        <f t="shared" si="3"/>
        <v>111.33</v>
      </c>
      <c r="AI23" s="90">
        <f t="shared" si="3"/>
        <v>37.11</v>
      </c>
      <c r="AJ23" s="78"/>
      <c r="AK23" s="78"/>
      <c r="AL23" s="78">
        <f t="shared" si="4"/>
        <v>0</v>
      </c>
      <c r="AM23" s="78"/>
      <c r="AN23" s="78"/>
      <c r="AO23" s="78"/>
      <c r="AP23" s="79"/>
      <c r="AQ23" s="91">
        <f t="shared" si="9"/>
        <v>0</v>
      </c>
      <c r="AR23" s="81"/>
      <c r="AS23" s="108"/>
      <c r="AT23" s="109"/>
      <c r="AU23" s="109"/>
      <c r="AV23" s="110"/>
      <c r="AW23" s="110"/>
      <c r="AX23" s="111"/>
    </row>
    <row r="24" spans="1:50" s="70" customFormat="1" ht="16.5" x14ac:dyDescent="0.25">
      <c r="A24" s="101"/>
      <c r="B24" s="10" t="s">
        <v>211</v>
      </c>
      <c r="C24" s="102" t="s">
        <v>198</v>
      </c>
      <c r="D24" s="103">
        <v>36.32</v>
      </c>
      <c r="E24" s="99" t="s">
        <v>196</v>
      </c>
      <c r="F24" s="104"/>
      <c r="G24" s="105">
        <v>1</v>
      </c>
      <c r="H24" s="105">
        <v>1</v>
      </c>
      <c r="I24" s="106">
        <f t="shared" si="10"/>
        <v>108.96000000000001</v>
      </c>
      <c r="J24" s="106">
        <f t="shared" si="11"/>
        <v>36.32</v>
      </c>
      <c r="K24" s="97">
        <v>1</v>
      </c>
      <c r="L24" s="97"/>
      <c r="M24" s="97"/>
      <c r="N24" s="107">
        <f t="shared" si="12"/>
        <v>36.32</v>
      </c>
      <c r="O24" s="78"/>
      <c r="P24" s="101">
        <f t="shared" si="14"/>
        <v>1</v>
      </c>
      <c r="Q24" s="101">
        <f t="shared" si="13"/>
        <v>1</v>
      </c>
      <c r="R24" s="78"/>
      <c r="S24" s="78">
        <f t="shared" si="15"/>
        <v>0</v>
      </c>
      <c r="T24" s="78">
        <f t="shared" si="16"/>
        <v>0</v>
      </c>
      <c r="U24" s="78"/>
      <c r="V24" s="78">
        <f t="shared" si="5"/>
        <v>4</v>
      </c>
      <c r="W24" s="78">
        <f t="shared" si="1"/>
        <v>2</v>
      </c>
      <c r="X24" s="78">
        <f t="shared" si="17"/>
        <v>0</v>
      </c>
      <c r="Y24" s="78"/>
      <c r="Z24" s="78"/>
      <c r="AA24" s="78">
        <f t="shared" si="6"/>
        <v>0</v>
      </c>
      <c r="AB24" s="78">
        <f t="shared" si="7"/>
        <v>0</v>
      </c>
      <c r="AC24" s="78"/>
      <c r="AD24" s="78">
        <f t="shared" si="2"/>
        <v>1</v>
      </c>
      <c r="AE24" s="65">
        <f t="shared" si="2"/>
        <v>0</v>
      </c>
      <c r="AF24" s="65">
        <f t="shared" si="2"/>
        <v>0</v>
      </c>
      <c r="AG24" s="65">
        <f t="shared" si="8"/>
        <v>4</v>
      </c>
      <c r="AH24" s="90">
        <f t="shared" si="3"/>
        <v>108.96000000000001</v>
      </c>
      <c r="AI24" s="90">
        <f t="shared" si="3"/>
        <v>36.32</v>
      </c>
      <c r="AJ24" s="78"/>
      <c r="AK24" s="78"/>
      <c r="AL24" s="78">
        <f t="shared" si="4"/>
        <v>6</v>
      </c>
      <c r="AM24" s="78"/>
      <c r="AN24" s="78"/>
      <c r="AO24" s="78"/>
      <c r="AP24" s="79"/>
      <c r="AQ24" s="91">
        <f t="shared" si="9"/>
        <v>0</v>
      </c>
      <c r="AR24" s="81"/>
      <c r="AS24" s="108"/>
      <c r="AT24" s="109"/>
      <c r="AU24" s="109"/>
      <c r="AV24" s="110"/>
      <c r="AW24" s="110"/>
      <c r="AX24" s="111"/>
    </row>
    <row r="25" spans="1:50" s="70" customFormat="1" ht="16.5" x14ac:dyDescent="0.25">
      <c r="A25" s="101"/>
      <c r="B25" s="10" t="s">
        <v>212</v>
      </c>
      <c r="C25" s="102" t="s">
        <v>198</v>
      </c>
      <c r="D25" s="103">
        <v>39.36</v>
      </c>
      <c r="E25" s="99" t="s">
        <v>196</v>
      </c>
      <c r="F25" s="104"/>
      <c r="G25" s="105">
        <v>1</v>
      </c>
      <c r="H25" s="104"/>
      <c r="I25" s="106">
        <f t="shared" si="10"/>
        <v>118.08</v>
      </c>
      <c r="J25" s="106">
        <f t="shared" si="11"/>
        <v>39.36</v>
      </c>
      <c r="K25" s="97">
        <v>1</v>
      </c>
      <c r="L25" s="97"/>
      <c r="M25" s="97"/>
      <c r="N25" s="107">
        <f t="shared" si="12"/>
        <v>39.36</v>
      </c>
      <c r="O25" s="78"/>
      <c r="P25" s="101">
        <f t="shared" si="14"/>
        <v>1</v>
      </c>
      <c r="Q25" s="101">
        <f t="shared" si="13"/>
        <v>1</v>
      </c>
      <c r="R25" s="78"/>
      <c r="S25" s="78">
        <f t="shared" si="15"/>
        <v>0</v>
      </c>
      <c r="T25" s="78">
        <f t="shared" si="16"/>
        <v>0</v>
      </c>
      <c r="U25" s="78">
        <v>1</v>
      </c>
      <c r="V25" s="78">
        <f t="shared" si="5"/>
        <v>0</v>
      </c>
      <c r="W25" s="78">
        <f t="shared" si="1"/>
        <v>2</v>
      </c>
      <c r="X25" s="78">
        <f t="shared" si="17"/>
        <v>1</v>
      </c>
      <c r="Y25" s="78"/>
      <c r="Z25" s="78"/>
      <c r="AA25" s="78">
        <f t="shared" si="6"/>
        <v>0</v>
      </c>
      <c r="AB25" s="78">
        <f t="shared" si="7"/>
        <v>0</v>
      </c>
      <c r="AC25" s="78"/>
      <c r="AD25" s="78">
        <f t="shared" si="2"/>
        <v>1</v>
      </c>
      <c r="AE25" s="65">
        <f t="shared" si="2"/>
        <v>0</v>
      </c>
      <c r="AF25" s="65">
        <f t="shared" si="2"/>
        <v>0</v>
      </c>
      <c r="AG25" s="65">
        <f t="shared" si="8"/>
        <v>4</v>
      </c>
      <c r="AH25" s="90">
        <f t="shared" si="3"/>
        <v>118.08</v>
      </c>
      <c r="AI25" s="90">
        <f t="shared" si="3"/>
        <v>39.36</v>
      </c>
      <c r="AJ25" s="78"/>
      <c r="AK25" s="78"/>
      <c r="AL25" s="78">
        <f t="shared" si="4"/>
        <v>2</v>
      </c>
      <c r="AM25" s="78"/>
      <c r="AN25" s="78"/>
      <c r="AO25" s="78"/>
      <c r="AP25" s="79"/>
      <c r="AQ25" s="91">
        <f t="shared" si="9"/>
        <v>0</v>
      </c>
      <c r="AR25" s="81"/>
      <c r="AS25" s="108"/>
      <c r="AT25" s="109"/>
      <c r="AU25" s="109"/>
      <c r="AV25" s="110"/>
      <c r="AW25" s="110"/>
      <c r="AX25" s="111"/>
    </row>
    <row r="26" spans="1:50" s="70" customFormat="1" ht="16.5" x14ac:dyDescent="0.25">
      <c r="A26" s="101"/>
      <c r="B26" s="10" t="s">
        <v>213</v>
      </c>
      <c r="C26" s="102" t="s">
        <v>198</v>
      </c>
      <c r="D26" s="103">
        <v>44.38</v>
      </c>
      <c r="E26" s="99" t="s">
        <v>196</v>
      </c>
      <c r="F26" s="104"/>
      <c r="G26" s="105">
        <v>1</v>
      </c>
      <c r="H26" s="104"/>
      <c r="I26" s="106">
        <f t="shared" si="10"/>
        <v>133.14000000000001</v>
      </c>
      <c r="J26" s="106">
        <f t="shared" si="11"/>
        <v>44.38</v>
      </c>
      <c r="K26" s="97">
        <v>1</v>
      </c>
      <c r="L26" s="97"/>
      <c r="M26" s="97"/>
      <c r="N26" s="107">
        <f t="shared" si="12"/>
        <v>44.38</v>
      </c>
      <c r="O26" s="78"/>
      <c r="P26" s="101">
        <f t="shared" si="14"/>
        <v>1</v>
      </c>
      <c r="Q26" s="101">
        <f t="shared" si="13"/>
        <v>1</v>
      </c>
      <c r="R26" s="78"/>
      <c r="S26" s="78">
        <f t="shared" si="15"/>
        <v>0</v>
      </c>
      <c r="T26" s="78">
        <f t="shared" si="16"/>
        <v>0</v>
      </c>
      <c r="U26" s="78"/>
      <c r="V26" s="78">
        <f t="shared" si="5"/>
        <v>0</v>
      </c>
      <c r="W26" s="78">
        <f t="shared" si="1"/>
        <v>2</v>
      </c>
      <c r="X26" s="78">
        <f t="shared" si="17"/>
        <v>0</v>
      </c>
      <c r="Y26" s="78"/>
      <c r="Z26" s="78"/>
      <c r="AA26" s="78">
        <f t="shared" si="6"/>
        <v>0</v>
      </c>
      <c r="AB26" s="78">
        <f t="shared" si="7"/>
        <v>0</v>
      </c>
      <c r="AC26" s="78"/>
      <c r="AD26" s="78">
        <f t="shared" si="2"/>
        <v>1</v>
      </c>
      <c r="AE26" s="65">
        <f t="shared" si="2"/>
        <v>0</v>
      </c>
      <c r="AF26" s="65">
        <f t="shared" si="2"/>
        <v>0</v>
      </c>
      <c r="AG26" s="65">
        <f t="shared" si="8"/>
        <v>4</v>
      </c>
      <c r="AH26" s="90">
        <f t="shared" si="3"/>
        <v>133.14000000000001</v>
      </c>
      <c r="AI26" s="90">
        <f t="shared" si="3"/>
        <v>44.38</v>
      </c>
      <c r="AJ26" s="78"/>
      <c r="AK26" s="78"/>
      <c r="AL26" s="78">
        <f t="shared" si="4"/>
        <v>2</v>
      </c>
      <c r="AM26" s="78"/>
      <c r="AN26" s="78"/>
      <c r="AO26" s="78"/>
      <c r="AP26" s="79"/>
      <c r="AQ26" s="91">
        <f t="shared" si="9"/>
        <v>0</v>
      </c>
      <c r="AR26" s="81"/>
      <c r="AS26" s="108"/>
      <c r="AT26" s="109"/>
      <c r="AU26" s="109"/>
      <c r="AV26" s="110"/>
      <c r="AW26" s="110"/>
      <c r="AX26" s="111"/>
    </row>
    <row r="27" spans="1:50" s="70" customFormat="1" ht="16.5" x14ac:dyDescent="0.25">
      <c r="A27" s="101"/>
      <c r="B27" s="10" t="s">
        <v>214</v>
      </c>
      <c r="C27" s="113" t="s">
        <v>195</v>
      </c>
      <c r="D27" s="103">
        <f>34.73+3</f>
        <v>37.729999999999997</v>
      </c>
      <c r="E27" s="99" t="s">
        <v>196</v>
      </c>
      <c r="F27" s="105">
        <v>1</v>
      </c>
      <c r="G27" s="105">
        <v>3</v>
      </c>
      <c r="H27" s="104"/>
      <c r="I27" s="106">
        <f t="shared" si="10"/>
        <v>113.19</v>
      </c>
      <c r="J27" s="106">
        <f t="shared" si="11"/>
        <v>37.729999999999997</v>
      </c>
      <c r="K27" s="97">
        <v>2</v>
      </c>
      <c r="L27" s="97"/>
      <c r="M27" s="97"/>
      <c r="N27" s="107">
        <f t="shared" si="12"/>
        <v>37.729999999999997</v>
      </c>
      <c r="O27" s="78">
        <v>0.5</v>
      </c>
      <c r="P27" s="101"/>
      <c r="Q27" s="101"/>
      <c r="R27" s="78">
        <v>2</v>
      </c>
      <c r="S27" s="78">
        <v>2</v>
      </c>
      <c r="T27" s="78">
        <f t="shared" si="16"/>
        <v>3</v>
      </c>
      <c r="U27" s="78">
        <v>1</v>
      </c>
      <c r="V27" s="78">
        <f t="shared" si="5"/>
        <v>0</v>
      </c>
      <c r="W27" s="78">
        <f t="shared" si="1"/>
        <v>8</v>
      </c>
      <c r="X27" s="78">
        <f t="shared" si="17"/>
        <v>1</v>
      </c>
      <c r="Y27" s="78"/>
      <c r="Z27" s="78"/>
      <c r="AA27" s="78">
        <f t="shared" si="6"/>
        <v>0</v>
      </c>
      <c r="AB27" s="78">
        <f t="shared" si="7"/>
        <v>0</v>
      </c>
      <c r="AC27" s="78"/>
      <c r="AD27" s="78">
        <f t="shared" si="2"/>
        <v>2</v>
      </c>
      <c r="AE27" s="65">
        <f t="shared" si="2"/>
        <v>0</v>
      </c>
      <c r="AF27" s="65">
        <f t="shared" si="2"/>
        <v>0</v>
      </c>
      <c r="AG27" s="65">
        <f t="shared" si="8"/>
        <v>8</v>
      </c>
      <c r="AH27" s="90">
        <f t="shared" si="3"/>
        <v>113.19</v>
      </c>
      <c r="AI27" s="90">
        <f t="shared" si="3"/>
        <v>37.729999999999997</v>
      </c>
      <c r="AJ27" s="78"/>
      <c r="AK27" s="78"/>
      <c r="AL27" s="78">
        <f t="shared" si="4"/>
        <v>8</v>
      </c>
      <c r="AM27" s="78"/>
      <c r="AN27" s="78"/>
      <c r="AO27" s="78"/>
      <c r="AP27" s="79"/>
      <c r="AQ27" s="91">
        <f t="shared" si="9"/>
        <v>0</v>
      </c>
      <c r="AR27" s="81"/>
      <c r="AS27" s="108"/>
      <c r="AT27" s="109"/>
      <c r="AU27" s="109"/>
      <c r="AV27" s="110"/>
      <c r="AW27" s="110"/>
      <c r="AX27" s="111"/>
    </row>
    <row r="28" spans="1:50" s="70" customFormat="1" ht="16.5" x14ac:dyDescent="0.25">
      <c r="A28" s="101"/>
      <c r="B28" s="86" t="s">
        <v>215</v>
      </c>
      <c r="C28" s="87"/>
      <c r="D28" s="88"/>
      <c r="E28" s="87"/>
      <c r="F28" s="87"/>
      <c r="G28" s="87"/>
      <c r="H28" s="87"/>
      <c r="I28" s="106">
        <f t="shared" si="10"/>
        <v>0</v>
      </c>
      <c r="J28" s="106">
        <f t="shared" si="11"/>
        <v>0</v>
      </c>
      <c r="K28" s="87"/>
      <c r="L28" s="97"/>
      <c r="M28" s="97"/>
      <c r="N28" s="107">
        <f>D28</f>
        <v>0</v>
      </c>
      <c r="O28" s="78"/>
      <c r="P28" s="101">
        <f>K28</f>
        <v>0</v>
      </c>
      <c r="Q28" s="101">
        <f t="shared" si="13"/>
        <v>0</v>
      </c>
      <c r="R28" s="78"/>
      <c r="S28" s="78">
        <f t="shared" si="15"/>
        <v>0</v>
      </c>
      <c r="T28" s="78">
        <f t="shared" si="16"/>
        <v>0</v>
      </c>
      <c r="U28" s="78"/>
      <c r="V28" s="78">
        <f t="shared" si="5"/>
        <v>0</v>
      </c>
      <c r="W28" s="78">
        <f t="shared" si="1"/>
        <v>0</v>
      </c>
      <c r="X28" s="78">
        <f t="shared" si="17"/>
        <v>0</v>
      </c>
      <c r="Y28" s="78"/>
      <c r="Z28" s="78"/>
      <c r="AA28" s="78">
        <f t="shared" si="6"/>
        <v>0</v>
      </c>
      <c r="AB28" s="78">
        <f t="shared" si="7"/>
        <v>0</v>
      </c>
      <c r="AC28" s="78"/>
      <c r="AD28" s="78">
        <f t="shared" si="2"/>
        <v>0</v>
      </c>
      <c r="AE28" s="65">
        <f t="shared" si="2"/>
        <v>0</v>
      </c>
      <c r="AF28" s="65">
        <f t="shared" si="2"/>
        <v>0</v>
      </c>
      <c r="AG28" s="65">
        <f t="shared" si="8"/>
        <v>0</v>
      </c>
      <c r="AH28" s="90">
        <f t="shared" si="3"/>
        <v>0</v>
      </c>
      <c r="AI28" s="90">
        <f t="shared" si="3"/>
        <v>0</v>
      </c>
      <c r="AJ28" s="78"/>
      <c r="AK28" s="78"/>
      <c r="AL28" s="78">
        <f t="shared" si="4"/>
        <v>0</v>
      </c>
      <c r="AM28" s="78"/>
      <c r="AN28" s="78"/>
      <c r="AO28" s="78"/>
      <c r="AP28" s="79"/>
      <c r="AQ28" s="114"/>
      <c r="AR28" s="81"/>
      <c r="AS28" s="108"/>
      <c r="AT28" s="109"/>
      <c r="AU28" s="109"/>
      <c r="AV28" s="110"/>
      <c r="AW28" s="110"/>
      <c r="AX28" s="111"/>
    </row>
    <row r="29" spans="1:50" s="70" customFormat="1" ht="16.5" x14ac:dyDescent="0.25">
      <c r="A29" s="101"/>
      <c r="B29" s="86" t="s">
        <v>191</v>
      </c>
      <c r="C29" s="87" t="s">
        <v>192</v>
      </c>
      <c r="D29" s="88"/>
      <c r="E29" s="99" t="s">
        <v>193</v>
      </c>
      <c r="F29" s="100">
        <v>0</v>
      </c>
      <c r="G29" s="100">
        <v>0</v>
      </c>
      <c r="H29" s="100">
        <v>0</v>
      </c>
      <c r="I29" s="106">
        <f>D29*3</f>
        <v>0</v>
      </c>
      <c r="J29" s="106">
        <f>D29</f>
        <v>0</v>
      </c>
      <c r="K29" s="100">
        <v>1</v>
      </c>
      <c r="L29" s="87"/>
      <c r="M29" s="87"/>
      <c r="N29" s="90"/>
      <c r="O29" s="78">
        <v>8</v>
      </c>
      <c r="P29" s="101">
        <f>K29</f>
        <v>1</v>
      </c>
      <c r="Q29" s="101"/>
      <c r="R29" s="78">
        <v>1</v>
      </c>
      <c r="S29" s="78">
        <f t="shared" si="15"/>
        <v>1</v>
      </c>
      <c r="T29" s="78">
        <v>3</v>
      </c>
      <c r="U29" s="78"/>
      <c r="V29" s="78">
        <f>H29*4+8</f>
        <v>8</v>
      </c>
      <c r="W29" s="78">
        <f t="shared" si="1"/>
        <v>0</v>
      </c>
      <c r="X29" s="78">
        <f t="shared" si="17"/>
        <v>0</v>
      </c>
      <c r="Y29" s="78">
        <v>4</v>
      </c>
      <c r="Z29" s="78">
        <v>4</v>
      </c>
      <c r="AA29" s="78">
        <f>Z29*0.4</f>
        <v>1.6</v>
      </c>
      <c r="AB29" s="78">
        <f>Z29*0.2</f>
        <v>0.8</v>
      </c>
      <c r="AC29" s="78"/>
      <c r="AD29" s="78">
        <f t="shared" si="2"/>
        <v>1</v>
      </c>
      <c r="AE29" s="65">
        <f t="shared" si="2"/>
        <v>0</v>
      </c>
      <c r="AF29" s="65">
        <f t="shared" si="2"/>
        <v>0</v>
      </c>
      <c r="AG29" s="65">
        <f>(AD29+AE29+AF29)*4</f>
        <v>4</v>
      </c>
      <c r="AH29" s="90">
        <f t="shared" si="3"/>
        <v>0</v>
      </c>
      <c r="AI29" s="90">
        <f t="shared" si="3"/>
        <v>0</v>
      </c>
      <c r="AJ29" s="78">
        <v>8</v>
      </c>
      <c r="AK29" s="78">
        <v>8</v>
      </c>
      <c r="AL29" s="78">
        <f t="shared" si="4"/>
        <v>8</v>
      </c>
      <c r="AM29" s="78"/>
      <c r="AN29" s="78"/>
      <c r="AO29" s="78">
        <v>7.5</v>
      </c>
      <c r="AP29" s="79"/>
      <c r="AQ29" s="114"/>
      <c r="AR29" s="81"/>
      <c r="AS29" s="108"/>
      <c r="AT29" s="109"/>
      <c r="AU29" s="109"/>
      <c r="AV29" s="110"/>
      <c r="AW29" s="110"/>
      <c r="AX29" s="111"/>
    </row>
    <row r="30" spans="1:50" s="70" customFormat="1" ht="16.5" x14ac:dyDescent="0.25">
      <c r="A30" s="101"/>
      <c r="B30" s="10" t="s">
        <v>216</v>
      </c>
      <c r="C30" s="102" t="s">
        <v>217</v>
      </c>
      <c r="D30" s="103">
        <v>38.770000000000003</v>
      </c>
      <c r="E30" s="99" t="s">
        <v>193</v>
      </c>
      <c r="F30" s="105">
        <v>1</v>
      </c>
      <c r="G30" s="105">
        <v>4</v>
      </c>
      <c r="H30" s="104"/>
      <c r="I30" s="106">
        <f t="shared" si="10"/>
        <v>116.31</v>
      </c>
      <c r="J30" s="106">
        <f t="shared" si="11"/>
        <v>38.770000000000003</v>
      </c>
      <c r="K30" s="97">
        <v>1</v>
      </c>
      <c r="L30" s="97"/>
      <c r="M30" s="97"/>
      <c r="N30" s="107">
        <f>D30</f>
        <v>38.770000000000003</v>
      </c>
      <c r="O30" s="78"/>
      <c r="P30" s="101">
        <f>K30</f>
        <v>1</v>
      </c>
      <c r="Q30" s="101">
        <f t="shared" si="13"/>
        <v>1</v>
      </c>
      <c r="R30" s="78"/>
      <c r="S30" s="78">
        <f t="shared" si="15"/>
        <v>0</v>
      </c>
      <c r="T30" s="78">
        <f t="shared" si="16"/>
        <v>0</v>
      </c>
      <c r="U30" s="78"/>
      <c r="V30" s="78">
        <f t="shared" ref="V30:V37" si="18">H30*4</f>
        <v>0</v>
      </c>
      <c r="W30" s="78">
        <f t="shared" si="1"/>
        <v>10</v>
      </c>
      <c r="X30" s="78">
        <f t="shared" si="17"/>
        <v>0</v>
      </c>
      <c r="Y30" s="78"/>
      <c r="Z30" s="78"/>
      <c r="AA30" s="78">
        <f t="shared" si="6"/>
        <v>0</v>
      </c>
      <c r="AB30" s="78">
        <f t="shared" si="7"/>
        <v>0</v>
      </c>
      <c r="AC30" s="78"/>
      <c r="AD30" s="78">
        <f t="shared" si="2"/>
        <v>1</v>
      </c>
      <c r="AE30" s="65">
        <f t="shared" si="2"/>
        <v>0</v>
      </c>
      <c r="AF30" s="65">
        <f t="shared" si="2"/>
        <v>0</v>
      </c>
      <c r="AG30" s="65">
        <f t="shared" si="8"/>
        <v>4</v>
      </c>
      <c r="AH30" s="90">
        <f t="shared" si="3"/>
        <v>116.31</v>
      </c>
      <c r="AI30" s="90">
        <f t="shared" si="3"/>
        <v>38.770000000000003</v>
      </c>
      <c r="AJ30" s="78"/>
      <c r="AK30" s="78"/>
      <c r="AL30" s="78">
        <f t="shared" si="4"/>
        <v>10</v>
      </c>
      <c r="AM30" s="78"/>
      <c r="AN30" s="78"/>
      <c r="AO30" s="78"/>
      <c r="AP30" s="79"/>
      <c r="AQ30" s="91">
        <f t="shared" ref="AQ30:AQ38" si="19">+N30-AI30</f>
        <v>0</v>
      </c>
      <c r="AR30" s="81"/>
      <c r="AS30" s="108"/>
      <c r="AT30" s="109"/>
      <c r="AU30" s="109"/>
      <c r="AV30" s="110"/>
      <c r="AW30" s="110"/>
      <c r="AX30" s="111"/>
    </row>
    <row r="31" spans="1:50" s="70" customFormat="1" ht="16.5" x14ac:dyDescent="0.25">
      <c r="A31" s="101"/>
      <c r="B31" s="10" t="s">
        <v>218</v>
      </c>
      <c r="C31" s="102" t="s">
        <v>217</v>
      </c>
      <c r="D31" s="103">
        <v>29.75</v>
      </c>
      <c r="E31" s="99" t="s">
        <v>193</v>
      </c>
      <c r="F31" s="105">
        <v>1</v>
      </c>
      <c r="G31" s="105">
        <v>2</v>
      </c>
      <c r="H31" s="104"/>
      <c r="I31" s="106">
        <f t="shared" si="10"/>
        <v>89.25</v>
      </c>
      <c r="J31" s="106">
        <f t="shared" si="11"/>
        <v>29.75</v>
      </c>
      <c r="K31" s="97">
        <v>1</v>
      </c>
      <c r="L31" s="97"/>
      <c r="M31" s="97"/>
      <c r="N31" s="107">
        <f t="shared" ref="N31:N37" si="20">D31</f>
        <v>29.75</v>
      </c>
      <c r="O31" s="78"/>
      <c r="P31" s="101">
        <f>K31</f>
        <v>1</v>
      </c>
      <c r="Q31" s="101">
        <f t="shared" si="13"/>
        <v>1</v>
      </c>
      <c r="R31" s="78"/>
      <c r="S31" s="78">
        <f t="shared" si="15"/>
        <v>0</v>
      </c>
      <c r="T31" s="78">
        <f t="shared" si="16"/>
        <v>0</v>
      </c>
      <c r="U31" s="78"/>
      <c r="V31" s="78">
        <f t="shared" si="18"/>
        <v>0</v>
      </c>
      <c r="W31" s="78">
        <f t="shared" si="1"/>
        <v>6</v>
      </c>
      <c r="X31" s="78">
        <f t="shared" si="17"/>
        <v>0</v>
      </c>
      <c r="Y31" s="78"/>
      <c r="Z31" s="78"/>
      <c r="AA31" s="78">
        <f t="shared" si="6"/>
        <v>0</v>
      </c>
      <c r="AB31" s="78">
        <f t="shared" si="7"/>
        <v>0</v>
      </c>
      <c r="AC31" s="78"/>
      <c r="AD31" s="78">
        <f t="shared" si="2"/>
        <v>1</v>
      </c>
      <c r="AE31" s="65">
        <f t="shared" si="2"/>
        <v>0</v>
      </c>
      <c r="AF31" s="65">
        <f t="shared" si="2"/>
        <v>0</v>
      </c>
      <c r="AG31" s="65">
        <f t="shared" si="8"/>
        <v>4</v>
      </c>
      <c r="AH31" s="90">
        <f t="shared" si="3"/>
        <v>89.25</v>
      </c>
      <c r="AI31" s="90">
        <f t="shared" si="3"/>
        <v>29.75</v>
      </c>
      <c r="AJ31" s="78"/>
      <c r="AK31" s="78"/>
      <c r="AL31" s="78">
        <f t="shared" si="4"/>
        <v>6</v>
      </c>
      <c r="AM31" s="78"/>
      <c r="AN31" s="78"/>
      <c r="AO31" s="78"/>
      <c r="AP31" s="79"/>
      <c r="AQ31" s="91">
        <f t="shared" si="19"/>
        <v>0</v>
      </c>
      <c r="AR31" s="81"/>
      <c r="AS31" s="108"/>
      <c r="AT31" s="109"/>
      <c r="AU31" s="109"/>
      <c r="AV31" s="110"/>
      <c r="AW31" s="110"/>
      <c r="AX31" s="111"/>
    </row>
    <row r="32" spans="1:50" s="70" customFormat="1" ht="16.5" x14ac:dyDescent="0.25">
      <c r="A32" s="101"/>
      <c r="B32" s="10" t="s">
        <v>219</v>
      </c>
      <c r="C32" s="102" t="s">
        <v>217</v>
      </c>
      <c r="D32" s="103">
        <v>24.65</v>
      </c>
      <c r="E32" s="99" t="s">
        <v>193</v>
      </c>
      <c r="F32" s="104"/>
      <c r="G32" s="105">
        <v>3</v>
      </c>
      <c r="H32" s="104"/>
      <c r="I32" s="106">
        <f t="shared" si="10"/>
        <v>73.949999999999989</v>
      </c>
      <c r="J32" s="106">
        <f t="shared" si="11"/>
        <v>24.65</v>
      </c>
      <c r="K32" s="97">
        <v>1</v>
      </c>
      <c r="L32" s="97"/>
      <c r="M32" s="97"/>
      <c r="N32" s="107">
        <f t="shared" si="20"/>
        <v>24.65</v>
      </c>
      <c r="O32" s="78"/>
      <c r="P32" s="101">
        <f>K32</f>
        <v>1</v>
      </c>
      <c r="Q32" s="101">
        <f t="shared" si="13"/>
        <v>1</v>
      </c>
      <c r="R32" s="78"/>
      <c r="S32" s="78">
        <f t="shared" si="15"/>
        <v>0</v>
      </c>
      <c r="T32" s="78">
        <f t="shared" si="16"/>
        <v>0</v>
      </c>
      <c r="U32" s="78"/>
      <c r="V32" s="78">
        <f t="shared" si="18"/>
        <v>0</v>
      </c>
      <c r="W32" s="78">
        <f t="shared" si="1"/>
        <v>6</v>
      </c>
      <c r="X32" s="78">
        <f t="shared" si="17"/>
        <v>0</v>
      </c>
      <c r="Y32" s="78"/>
      <c r="Z32" s="78"/>
      <c r="AA32" s="78">
        <f t="shared" si="6"/>
        <v>0</v>
      </c>
      <c r="AB32" s="78">
        <f t="shared" si="7"/>
        <v>0</v>
      </c>
      <c r="AC32" s="78"/>
      <c r="AD32" s="78">
        <f t="shared" si="2"/>
        <v>1</v>
      </c>
      <c r="AE32" s="65">
        <f t="shared" si="2"/>
        <v>0</v>
      </c>
      <c r="AF32" s="65">
        <f t="shared" si="2"/>
        <v>0</v>
      </c>
      <c r="AG32" s="65">
        <f t="shared" si="8"/>
        <v>4</v>
      </c>
      <c r="AH32" s="90">
        <f t="shared" si="3"/>
        <v>73.949999999999989</v>
      </c>
      <c r="AI32" s="90">
        <f t="shared" si="3"/>
        <v>24.65</v>
      </c>
      <c r="AJ32" s="78"/>
      <c r="AK32" s="78"/>
      <c r="AL32" s="78">
        <f t="shared" si="4"/>
        <v>6</v>
      </c>
      <c r="AM32" s="78"/>
      <c r="AN32" s="78"/>
      <c r="AO32" s="78"/>
      <c r="AP32" s="79"/>
      <c r="AQ32" s="91">
        <f t="shared" si="19"/>
        <v>0</v>
      </c>
      <c r="AR32" s="81"/>
      <c r="AS32" s="108"/>
      <c r="AT32" s="109"/>
      <c r="AU32" s="109"/>
      <c r="AV32" s="110"/>
      <c r="AW32" s="110"/>
      <c r="AX32" s="111"/>
    </row>
    <row r="33" spans="1:50" s="70" customFormat="1" ht="16.5" x14ac:dyDescent="0.25">
      <c r="A33" s="101"/>
      <c r="B33" s="10" t="s">
        <v>220</v>
      </c>
      <c r="C33" s="112" t="s">
        <v>221</v>
      </c>
      <c r="D33" s="103">
        <v>43.3</v>
      </c>
      <c r="E33" s="99" t="s">
        <v>193</v>
      </c>
      <c r="F33" s="105">
        <v>1</v>
      </c>
      <c r="G33" s="104"/>
      <c r="H33" s="104"/>
      <c r="I33" s="106">
        <f t="shared" si="10"/>
        <v>129.89999999999998</v>
      </c>
      <c r="J33" s="106">
        <f t="shared" si="11"/>
        <v>43.3</v>
      </c>
      <c r="K33" s="97">
        <v>1</v>
      </c>
      <c r="L33" s="97"/>
      <c r="M33" s="97"/>
      <c r="N33" s="107">
        <f t="shared" si="20"/>
        <v>43.3</v>
      </c>
      <c r="O33" s="78">
        <v>0.5</v>
      </c>
      <c r="P33" s="101"/>
      <c r="Q33" s="101"/>
      <c r="R33" s="78">
        <v>2</v>
      </c>
      <c r="S33" s="78">
        <v>2</v>
      </c>
      <c r="T33" s="78">
        <f t="shared" si="16"/>
        <v>3</v>
      </c>
      <c r="U33" s="78"/>
      <c r="V33" s="78">
        <f t="shared" si="18"/>
        <v>0</v>
      </c>
      <c r="W33" s="78">
        <f t="shared" si="1"/>
        <v>2</v>
      </c>
      <c r="X33" s="78">
        <f t="shared" si="17"/>
        <v>0</v>
      </c>
      <c r="Y33" s="78"/>
      <c r="Z33" s="78"/>
      <c r="AA33" s="78">
        <f t="shared" si="6"/>
        <v>0</v>
      </c>
      <c r="AB33" s="78">
        <f t="shared" si="7"/>
        <v>0</v>
      </c>
      <c r="AC33" s="78"/>
      <c r="AD33" s="78">
        <f t="shared" si="2"/>
        <v>1</v>
      </c>
      <c r="AE33" s="65">
        <f t="shared" si="2"/>
        <v>0</v>
      </c>
      <c r="AF33" s="65">
        <f t="shared" si="2"/>
        <v>0</v>
      </c>
      <c r="AG33" s="65">
        <f t="shared" si="8"/>
        <v>4</v>
      </c>
      <c r="AH33" s="90">
        <f t="shared" si="3"/>
        <v>129.89999999999998</v>
      </c>
      <c r="AI33" s="90">
        <f t="shared" si="3"/>
        <v>43.3</v>
      </c>
      <c r="AJ33" s="64"/>
      <c r="AK33" s="64"/>
      <c r="AL33" s="78">
        <f t="shared" si="4"/>
        <v>2</v>
      </c>
      <c r="AM33" s="78"/>
      <c r="AN33" s="78"/>
      <c r="AO33" s="78"/>
      <c r="AP33" s="79"/>
      <c r="AQ33" s="91">
        <f t="shared" si="19"/>
        <v>0</v>
      </c>
      <c r="AR33" s="81"/>
      <c r="AS33" s="108"/>
      <c r="AT33" s="109"/>
      <c r="AU33" s="109"/>
      <c r="AV33" s="110"/>
      <c r="AW33" s="110"/>
      <c r="AX33" s="111"/>
    </row>
    <row r="34" spans="1:50" s="70" customFormat="1" ht="16.5" x14ac:dyDescent="0.25">
      <c r="A34" s="101"/>
      <c r="B34" s="10" t="s">
        <v>222</v>
      </c>
      <c r="C34" s="102" t="s">
        <v>217</v>
      </c>
      <c r="D34" s="103">
        <f>24.44+8</f>
        <v>32.44</v>
      </c>
      <c r="E34" s="99" t="s">
        <v>193</v>
      </c>
      <c r="F34" s="104"/>
      <c r="G34" s="105">
        <v>1</v>
      </c>
      <c r="H34" s="105">
        <v>1</v>
      </c>
      <c r="I34" s="106">
        <f t="shared" si="10"/>
        <v>97.32</v>
      </c>
      <c r="J34" s="106">
        <f t="shared" si="11"/>
        <v>32.44</v>
      </c>
      <c r="K34" s="97">
        <v>1</v>
      </c>
      <c r="L34" s="97"/>
      <c r="M34" s="97"/>
      <c r="N34" s="107">
        <f t="shared" si="20"/>
        <v>32.44</v>
      </c>
      <c r="O34" s="78"/>
      <c r="P34" s="101">
        <f>K34</f>
        <v>1</v>
      </c>
      <c r="Q34" s="101">
        <f t="shared" si="13"/>
        <v>1</v>
      </c>
      <c r="R34" s="78"/>
      <c r="S34" s="78">
        <f t="shared" si="15"/>
        <v>0</v>
      </c>
      <c r="T34" s="78">
        <f t="shared" si="16"/>
        <v>0</v>
      </c>
      <c r="U34" s="78">
        <v>1</v>
      </c>
      <c r="V34" s="78">
        <f t="shared" si="18"/>
        <v>4</v>
      </c>
      <c r="W34" s="78">
        <f t="shared" si="1"/>
        <v>2</v>
      </c>
      <c r="X34" s="78">
        <f t="shared" si="17"/>
        <v>1</v>
      </c>
      <c r="Y34" s="78"/>
      <c r="Z34" s="78"/>
      <c r="AA34" s="78">
        <f t="shared" si="6"/>
        <v>0</v>
      </c>
      <c r="AB34" s="78">
        <f t="shared" si="7"/>
        <v>0</v>
      </c>
      <c r="AC34" s="78"/>
      <c r="AD34" s="78">
        <f t="shared" si="2"/>
        <v>1</v>
      </c>
      <c r="AE34" s="65">
        <f t="shared" si="2"/>
        <v>0</v>
      </c>
      <c r="AF34" s="65">
        <f t="shared" si="2"/>
        <v>0</v>
      </c>
      <c r="AG34" s="65">
        <f t="shared" si="8"/>
        <v>4</v>
      </c>
      <c r="AH34" s="90">
        <f t="shared" si="3"/>
        <v>97.32</v>
      </c>
      <c r="AI34" s="90">
        <f t="shared" si="3"/>
        <v>32.44</v>
      </c>
      <c r="AJ34" s="78">
        <v>16</v>
      </c>
      <c r="AK34" s="78">
        <v>8</v>
      </c>
      <c r="AL34" s="78">
        <f t="shared" si="4"/>
        <v>6</v>
      </c>
      <c r="AM34" s="78">
        <v>8</v>
      </c>
      <c r="AN34" s="78"/>
      <c r="AO34" s="78"/>
      <c r="AP34" s="79"/>
      <c r="AQ34" s="91">
        <f t="shared" si="19"/>
        <v>0</v>
      </c>
      <c r="AR34" s="81"/>
      <c r="AS34" s="108"/>
      <c r="AT34" s="109"/>
      <c r="AU34" s="109"/>
      <c r="AV34" s="110"/>
      <c r="AW34" s="110"/>
      <c r="AX34" s="111"/>
    </row>
    <row r="35" spans="1:50" s="70" customFormat="1" ht="16.5" x14ac:dyDescent="0.25">
      <c r="A35" s="101"/>
      <c r="B35" s="10" t="s">
        <v>223</v>
      </c>
      <c r="C35" s="102" t="s">
        <v>217</v>
      </c>
      <c r="D35" s="103">
        <v>40.07</v>
      </c>
      <c r="E35" s="99" t="s">
        <v>193</v>
      </c>
      <c r="F35" s="104"/>
      <c r="G35" s="105">
        <v>2</v>
      </c>
      <c r="H35" s="104"/>
      <c r="I35" s="106">
        <f t="shared" si="10"/>
        <v>120.21000000000001</v>
      </c>
      <c r="J35" s="106">
        <f t="shared" si="11"/>
        <v>40.07</v>
      </c>
      <c r="K35" s="97">
        <v>1</v>
      </c>
      <c r="L35" s="97"/>
      <c r="M35" s="97"/>
      <c r="N35" s="107">
        <f t="shared" si="20"/>
        <v>40.07</v>
      </c>
      <c r="O35" s="78"/>
      <c r="P35" s="101">
        <f>K35</f>
        <v>1</v>
      </c>
      <c r="Q35" s="101">
        <f t="shared" si="13"/>
        <v>1</v>
      </c>
      <c r="R35" s="78"/>
      <c r="S35" s="78">
        <f t="shared" si="15"/>
        <v>0</v>
      </c>
      <c r="T35" s="78">
        <f t="shared" si="16"/>
        <v>0</v>
      </c>
      <c r="U35" s="78">
        <v>1</v>
      </c>
      <c r="V35" s="78">
        <f t="shared" si="18"/>
        <v>0</v>
      </c>
      <c r="W35" s="78">
        <f t="shared" si="1"/>
        <v>4</v>
      </c>
      <c r="X35" s="78">
        <f t="shared" si="17"/>
        <v>1</v>
      </c>
      <c r="Y35" s="78"/>
      <c r="Z35" s="78"/>
      <c r="AA35" s="78">
        <f t="shared" si="6"/>
        <v>0</v>
      </c>
      <c r="AB35" s="78">
        <f t="shared" si="7"/>
        <v>0</v>
      </c>
      <c r="AC35" s="78"/>
      <c r="AD35" s="78">
        <f t="shared" si="2"/>
        <v>1</v>
      </c>
      <c r="AE35" s="65">
        <f t="shared" si="2"/>
        <v>0</v>
      </c>
      <c r="AF35" s="65">
        <f t="shared" si="2"/>
        <v>0</v>
      </c>
      <c r="AG35" s="65">
        <f t="shared" si="8"/>
        <v>4</v>
      </c>
      <c r="AH35" s="90">
        <f t="shared" si="3"/>
        <v>120.21000000000001</v>
      </c>
      <c r="AI35" s="90">
        <f t="shared" si="3"/>
        <v>40.07</v>
      </c>
      <c r="AJ35" s="78"/>
      <c r="AK35" s="78"/>
      <c r="AL35" s="78">
        <f t="shared" si="4"/>
        <v>4</v>
      </c>
      <c r="AM35" s="78"/>
      <c r="AN35" s="78"/>
      <c r="AO35" s="78"/>
      <c r="AP35" s="79"/>
      <c r="AQ35" s="91">
        <f t="shared" si="19"/>
        <v>0</v>
      </c>
      <c r="AR35" s="81"/>
      <c r="AS35" s="108"/>
      <c r="AT35" s="109"/>
      <c r="AU35" s="109"/>
      <c r="AV35" s="110"/>
      <c r="AW35" s="110"/>
      <c r="AX35" s="111"/>
    </row>
    <row r="36" spans="1:50" s="70" customFormat="1" ht="16.5" x14ac:dyDescent="0.25">
      <c r="A36" s="101"/>
      <c r="B36" s="10" t="s">
        <v>224</v>
      </c>
      <c r="C36" s="102" t="s">
        <v>217</v>
      </c>
      <c r="D36" s="103">
        <v>48.9</v>
      </c>
      <c r="E36" s="99" t="s">
        <v>193</v>
      </c>
      <c r="F36" s="105">
        <v>1</v>
      </c>
      <c r="G36" s="105">
        <v>2</v>
      </c>
      <c r="H36" s="105">
        <v>1</v>
      </c>
      <c r="I36" s="106">
        <f t="shared" si="10"/>
        <v>146.69999999999999</v>
      </c>
      <c r="J36" s="106">
        <f t="shared" si="11"/>
        <v>48.9</v>
      </c>
      <c r="K36" s="97">
        <v>1</v>
      </c>
      <c r="L36" s="97"/>
      <c r="M36" s="97"/>
      <c r="N36" s="107">
        <f t="shared" si="20"/>
        <v>48.9</v>
      </c>
      <c r="O36" s="78"/>
      <c r="P36" s="101">
        <f>K36</f>
        <v>1</v>
      </c>
      <c r="Q36" s="101">
        <f t="shared" si="13"/>
        <v>1</v>
      </c>
      <c r="R36" s="78"/>
      <c r="S36" s="78">
        <f t="shared" si="15"/>
        <v>0</v>
      </c>
      <c r="T36" s="78">
        <f t="shared" si="16"/>
        <v>0</v>
      </c>
      <c r="U36" s="78">
        <v>1</v>
      </c>
      <c r="V36" s="78">
        <f t="shared" si="18"/>
        <v>4</v>
      </c>
      <c r="W36" s="78">
        <f t="shared" si="1"/>
        <v>6</v>
      </c>
      <c r="X36" s="78">
        <f t="shared" si="17"/>
        <v>1</v>
      </c>
      <c r="Y36" s="78"/>
      <c r="Z36" s="78"/>
      <c r="AA36" s="78">
        <f t="shared" si="6"/>
        <v>0</v>
      </c>
      <c r="AB36" s="78">
        <f t="shared" si="7"/>
        <v>0</v>
      </c>
      <c r="AC36" s="78"/>
      <c r="AD36" s="78">
        <f t="shared" si="2"/>
        <v>1</v>
      </c>
      <c r="AE36" s="65">
        <f t="shared" si="2"/>
        <v>0</v>
      </c>
      <c r="AF36" s="65">
        <f t="shared" si="2"/>
        <v>0</v>
      </c>
      <c r="AG36" s="65">
        <f t="shared" si="8"/>
        <v>4</v>
      </c>
      <c r="AH36" s="90">
        <f t="shared" si="3"/>
        <v>146.69999999999999</v>
      </c>
      <c r="AI36" s="90">
        <f t="shared" si="3"/>
        <v>48.9</v>
      </c>
      <c r="AJ36" s="78"/>
      <c r="AK36" s="78"/>
      <c r="AL36" s="78">
        <f t="shared" si="4"/>
        <v>10</v>
      </c>
      <c r="AM36" s="78"/>
      <c r="AN36" s="78"/>
      <c r="AO36" s="78"/>
      <c r="AP36" s="79"/>
      <c r="AQ36" s="91">
        <f t="shared" si="19"/>
        <v>0</v>
      </c>
      <c r="AR36" s="81"/>
      <c r="AS36" s="108"/>
      <c r="AT36" s="109"/>
      <c r="AU36" s="109"/>
      <c r="AV36" s="110"/>
      <c r="AW36" s="110"/>
      <c r="AX36" s="111"/>
    </row>
    <row r="37" spans="1:50" s="70" customFormat="1" ht="16.5" x14ac:dyDescent="0.25">
      <c r="A37" s="101"/>
      <c r="B37" s="10" t="s">
        <v>225</v>
      </c>
      <c r="C37" s="112" t="s">
        <v>226</v>
      </c>
      <c r="D37" s="103">
        <f>33.86+6</f>
        <v>39.86</v>
      </c>
      <c r="E37" s="99" t="s">
        <v>193</v>
      </c>
      <c r="F37" s="104"/>
      <c r="G37" s="105">
        <v>2</v>
      </c>
      <c r="H37" s="104"/>
      <c r="I37" s="106">
        <f t="shared" si="10"/>
        <v>119.58</v>
      </c>
      <c r="J37" s="106">
        <f t="shared" si="11"/>
        <v>39.86</v>
      </c>
      <c r="K37" s="97">
        <v>2</v>
      </c>
      <c r="L37" s="97"/>
      <c r="M37" s="97"/>
      <c r="N37" s="107">
        <f t="shared" si="20"/>
        <v>39.86</v>
      </c>
      <c r="O37" s="78">
        <v>0.5</v>
      </c>
      <c r="P37" s="101"/>
      <c r="Q37" s="101"/>
      <c r="R37" s="78">
        <v>1</v>
      </c>
      <c r="S37" s="78">
        <v>1</v>
      </c>
      <c r="T37" s="78">
        <v>3</v>
      </c>
      <c r="U37" s="78"/>
      <c r="V37" s="78">
        <f t="shared" si="18"/>
        <v>0</v>
      </c>
      <c r="W37" s="78">
        <f t="shared" si="1"/>
        <v>4</v>
      </c>
      <c r="X37" s="78">
        <f t="shared" si="17"/>
        <v>0</v>
      </c>
      <c r="Y37" s="78"/>
      <c r="Z37" s="78"/>
      <c r="AA37" s="78">
        <f t="shared" si="6"/>
        <v>0</v>
      </c>
      <c r="AB37" s="78">
        <f t="shared" si="7"/>
        <v>0</v>
      </c>
      <c r="AC37" s="78"/>
      <c r="AD37" s="78">
        <f t="shared" si="2"/>
        <v>2</v>
      </c>
      <c r="AE37" s="65">
        <f t="shared" si="2"/>
        <v>0</v>
      </c>
      <c r="AF37" s="65">
        <f t="shared" si="2"/>
        <v>0</v>
      </c>
      <c r="AG37" s="65">
        <f t="shared" si="8"/>
        <v>8</v>
      </c>
      <c r="AH37" s="90">
        <f t="shared" si="3"/>
        <v>119.58</v>
      </c>
      <c r="AI37" s="90">
        <f t="shared" si="3"/>
        <v>39.86</v>
      </c>
      <c r="AJ37" s="78">
        <v>16</v>
      </c>
      <c r="AK37" s="78"/>
      <c r="AL37" s="78">
        <f t="shared" si="4"/>
        <v>4</v>
      </c>
      <c r="AM37" s="78"/>
      <c r="AN37" s="78"/>
      <c r="AO37" s="78"/>
      <c r="AP37" s="79"/>
      <c r="AQ37" s="91">
        <f t="shared" si="19"/>
        <v>0</v>
      </c>
      <c r="AR37" s="81"/>
      <c r="AS37" s="108"/>
      <c r="AT37" s="109"/>
      <c r="AU37" s="109"/>
      <c r="AV37" s="110"/>
      <c r="AW37" s="110"/>
      <c r="AX37" s="111"/>
    </row>
    <row r="38" spans="1:50" s="68" customFormat="1" ht="16.5" x14ac:dyDescent="0.25">
      <c r="A38" s="78">
        <v>2</v>
      </c>
      <c r="B38" s="86" t="s">
        <v>227</v>
      </c>
      <c r="C38" s="87"/>
      <c r="D38" s="90">
        <f>SUM(D39:D47)</f>
        <v>287.29000000000002</v>
      </c>
      <c r="E38" s="90">
        <f t="shared" ref="E38:AP38" si="21">SUM(E39:E47)</f>
        <v>0</v>
      </c>
      <c r="F38" s="90">
        <f t="shared" si="21"/>
        <v>1</v>
      </c>
      <c r="G38" s="90">
        <f t="shared" si="21"/>
        <v>5</v>
      </c>
      <c r="H38" s="90">
        <f t="shared" si="21"/>
        <v>0</v>
      </c>
      <c r="I38" s="90">
        <f t="shared" si="21"/>
        <v>861.86999999999989</v>
      </c>
      <c r="J38" s="90">
        <f t="shared" si="21"/>
        <v>287.29000000000002</v>
      </c>
      <c r="K38" s="90">
        <f t="shared" si="21"/>
        <v>8</v>
      </c>
      <c r="L38" s="90">
        <f t="shared" si="21"/>
        <v>0</v>
      </c>
      <c r="M38" s="90">
        <f t="shared" si="21"/>
        <v>0</v>
      </c>
      <c r="N38" s="90">
        <f t="shared" si="21"/>
        <v>287.29000000000002</v>
      </c>
      <c r="O38" s="90">
        <f t="shared" si="21"/>
        <v>0.5</v>
      </c>
      <c r="P38" s="90">
        <f t="shared" si="21"/>
        <v>8</v>
      </c>
      <c r="Q38" s="90">
        <f t="shared" si="21"/>
        <v>7</v>
      </c>
      <c r="R38" s="90">
        <f t="shared" si="21"/>
        <v>2</v>
      </c>
      <c r="S38" s="90">
        <f t="shared" si="21"/>
        <v>1</v>
      </c>
      <c r="T38" s="90">
        <f t="shared" si="21"/>
        <v>3</v>
      </c>
      <c r="U38" s="90">
        <f t="shared" si="21"/>
        <v>2</v>
      </c>
      <c r="V38" s="90">
        <f t="shared" si="21"/>
        <v>0</v>
      </c>
      <c r="W38" s="90">
        <f t="shared" si="21"/>
        <v>12</v>
      </c>
      <c r="X38" s="90">
        <f t="shared" si="21"/>
        <v>2</v>
      </c>
      <c r="Y38" s="90">
        <f t="shared" si="21"/>
        <v>0</v>
      </c>
      <c r="Z38" s="90">
        <f t="shared" si="21"/>
        <v>0</v>
      </c>
      <c r="AA38" s="90">
        <f t="shared" si="21"/>
        <v>0</v>
      </c>
      <c r="AB38" s="90">
        <f t="shared" si="21"/>
        <v>0</v>
      </c>
      <c r="AC38" s="90">
        <f t="shared" si="21"/>
        <v>0</v>
      </c>
      <c r="AD38" s="90">
        <f t="shared" si="21"/>
        <v>8</v>
      </c>
      <c r="AE38" s="90">
        <f t="shared" si="21"/>
        <v>0</v>
      </c>
      <c r="AF38" s="90">
        <f t="shared" si="21"/>
        <v>0</v>
      </c>
      <c r="AG38" s="90">
        <f t="shared" si="21"/>
        <v>32</v>
      </c>
      <c r="AH38" s="90">
        <f t="shared" si="21"/>
        <v>861.86999999999989</v>
      </c>
      <c r="AI38" s="90">
        <f t="shared" si="21"/>
        <v>287.29000000000002</v>
      </c>
      <c r="AJ38" s="90">
        <f t="shared" si="21"/>
        <v>16</v>
      </c>
      <c r="AK38" s="90">
        <f t="shared" si="21"/>
        <v>0</v>
      </c>
      <c r="AL38" s="90">
        <f t="shared" si="21"/>
        <v>12</v>
      </c>
      <c r="AM38" s="90">
        <f t="shared" si="21"/>
        <v>8</v>
      </c>
      <c r="AN38" s="90"/>
      <c r="AO38" s="90"/>
      <c r="AP38" s="90">
        <f t="shared" si="21"/>
        <v>0</v>
      </c>
      <c r="AQ38" s="91">
        <f t="shared" si="19"/>
        <v>0</v>
      </c>
      <c r="AR38" s="81"/>
      <c r="AS38" s="82"/>
      <c r="AT38" s="83"/>
      <c r="AU38" s="83"/>
      <c r="AV38" s="84"/>
      <c r="AW38" s="84"/>
      <c r="AX38" s="85"/>
    </row>
    <row r="39" spans="1:50" s="70" customFormat="1" ht="15.75" x14ac:dyDescent="0.25">
      <c r="A39" s="101"/>
      <c r="B39" s="10" t="s">
        <v>228</v>
      </c>
      <c r="C39" s="104" t="s">
        <v>229</v>
      </c>
      <c r="D39" s="103"/>
      <c r="E39" s="104"/>
      <c r="F39" s="104"/>
      <c r="G39" s="104"/>
      <c r="H39" s="104"/>
      <c r="I39" s="106">
        <f t="shared" si="10"/>
        <v>0</v>
      </c>
      <c r="J39" s="106">
        <f t="shared" si="11"/>
        <v>0</v>
      </c>
      <c r="K39" s="97"/>
      <c r="L39" s="97"/>
      <c r="M39" s="97"/>
      <c r="N39" s="107"/>
      <c r="O39" s="78"/>
      <c r="P39" s="101">
        <f t="shared" ref="P39:P47" si="22">K39</f>
        <v>0</v>
      </c>
      <c r="Q39" s="101">
        <f t="shared" si="13"/>
        <v>0</v>
      </c>
      <c r="R39" s="78">
        <v>1</v>
      </c>
      <c r="S39" s="78">
        <v>1</v>
      </c>
      <c r="T39" s="78">
        <v>3</v>
      </c>
      <c r="U39" s="78"/>
      <c r="V39" s="78">
        <f t="shared" ref="V39:V47" si="23">H39*4</f>
        <v>0</v>
      </c>
      <c r="W39" s="78">
        <f t="shared" ref="W39:W47" si="24">(F39+G39)*2</f>
        <v>0</v>
      </c>
      <c r="X39" s="78">
        <f t="shared" si="17"/>
        <v>0</v>
      </c>
      <c r="Y39" s="78"/>
      <c r="Z39" s="78"/>
      <c r="AA39" s="78">
        <f t="shared" si="6"/>
        <v>0</v>
      </c>
      <c r="AB39" s="78">
        <f t="shared" si="7"/>
        <v>0</v>
      </c>
      <c r="AC39" s="78"/>
      <c r="AD39" s="78">
        <f t="shared" ref="AD39:AF47" si="25">K39</f>
        <v>0</v>
      </c>
      <c r="AE39" s="65">
        <f t="shared" si="25"/>
        <v>0</v>
      </c>
      <c r="AF39" s="65">
        <f t="shared" si="25"/>
        <v>0</v>
      </c>
      <c r="AG39" s="65">
        <f t="shared" si="8"/>
        <v>0</v>
      </c>
      <c r="AH39" s="90">
        <f t="shared" ref="AH39:AI47" si="26">I39</f>
        <v>0</v>
      </c>
      <c r="AI39" s="90">
        <f t="shared" si="26"/>
        <v>0</v>
      </c>
      <c r="AJ39" s="78"/>
      <c r="AK39" s="78"/>
      <c r="AL39" s="78">
        <f t="shared" ref="AL39:AL47" si="27">V39+W39</f>
        <v>0</v>
      </c>
      <c r="AM39" s="78"/>
      <c r="AN39" s="78"/>
      <c r="AO39" s="78"/>
      <c r="AP39" s="79"/>
      <c r="AQ39" s="114"/>
      <c r="AR39" s="81"/>
      <c r="AS39" s="108"/>
      <c r="AT39" s="109"/>
      <c r="AU39" s="109"/>
      <c r="AV39" s="110"/>
      <c r="AW39" s="110"/>
      <c r="AX39" s="111"/>
    </row>
    <row r="40" spans="1:50" s="70" customFormat="1" ht="16.5" x14ac:dyDescent="0.25">
      <c r="A40" s="101"/>
      <c r="B40" s="46" t="s">
        <v>230</v>
      </c>
      <c r="C40" s="102" t="s">
        <v>198</v>
      </c>
      <c r="D40" s="105">
        <f>25.13+3</f>
        <v>28.13</v>
      </c>
      <c r="E40" s="99" t="s">
        <v>196</v>
      </c>
      <c r="F40" s="104"/>
      <c r="G40" s="104"/>
      <c r="H40" s="104"/>
      <c r="I40" s="106">
        <f t="shared" si="10"/>
        <v>84.39</v>
      </c>
      <c r="J40" s="106">
        <f t="shared" si="11"/>
        <v>28.13</v>
      </c>
      <c r="K40" s="97">
        <v>1</v>
      </c>
      <c r="L40" s="97"/>
      <c r="M40" s="97"/>
      <c r="N40" s="107">
        <f>D40</f>
        <v>28.13</v>
      </c>
      <c r="O40" s="78"/>
      <c r="P40" s="101">
        <f t="shared" si="22"/>
        <v>1</v>
      </c>
      <c r="Q40" s="101">
        <f t="shared" si="13"/>
        <v>1</v>
      </c>
      <c r="R40" s="78"/>
      <c r="S40" s="78">
        <f t="shared" si="15"/>
        <v>0</v>
      </c>
      <c r="T40" s="78">
        <f t="shared" si="16"/>
        <v>0</v>
      </c>
      <c r="U40" s="78"/>
      <c r="V40" s="78">
        <f t="shared" si="23"/>
        <v>0</v>
      </c>
      <c r="W40" s="78">
        <f t="shared" si="24"/>
        <v>0</v>
      </c>
      <c r="X40" s="78">
        <f t="shared" si="17"/>
        <v>0</v>
      </c>
      <c r="Y40" s="78"/>
      <c r="Z40" s="78"/>
      <c r="AA40" s="78">
        <f t="shared" si="6"/>
        <v>0</v>
      </c>
      <c r="AB40" s="78">
        <f t="shared" si="7"/>
        <v>0</v>
      </c>
      <c r="AC40" s="78"/>
      <c r="AD40" s="78">
        <f t="shared" si="25"/>
        <v>1</v>
      </c>
      <c r="AE40" s="65">
        <f t="shared" si="25"/>
        <v>0</v>
      </c>
      <c r="AF40" s="65">
        <f t="shared" si="25"/>
        <v>0</v>
      </c>
      <c r="AG40" s="65">
        <f t="shared" si="8"/>
        <v>4</v>
      </c>
      <c r="AH40" s="90">
        <f t="shared" si="26"/>
        <v>84.39</v>
      </c>
      <c r="AI40" s="90">
        <f t="shared" si="26"/>
        <v>28.13</v>
      </c>
      <c r="AJ40" s="78"/>
      <c r="AK40" s="78"/>
      <c r="AL40" s="78">
        <f t="shared" si="27"/>
        <v>0</v>
      </c>
      <c r="AM40" s="78"/>
      <c r="AN40" s="78"/>
      <c r="AO40" s="78"/>
      <c r="AP40" s="79"/>
      <c r="AQ40" s="91">
        <f t="shared" ref="AQ40:AQ48" si="28">+N40-AI40</f>
        <v>0</v>
      </c>
      <c r="AR40" s="81"/>
      <c r="AS40" s="108"/>
      <c r="AT40" s="109"/>
      <c r="AU40" s="109"/>
      <c r="AV40" s="110"/>
      <c r="AW40" s="110"/>
      <c r="AX40" s="111"/>
    </row>
    <row r="41" spans="1:50" s="70" customFormat="1" ht="16.5" x14ac:dyDescent="0.25">
      <c r="A41" s="101"/>
      <c r="B41" s="46" t="s">
        <v>231</v>
      </c>
      <c r="C41" s="102" t="s">
        <v>198</v>
      </c>
      <c r="D41" s="105">
        <v>28.56</v>
      </c>
      <c r="E41" s="99" t="s">
        <v>196</v>
      </c>
      <c r="F41" s="105">
        <v>1</v>
      </c>
      <c r="G41" s="105">
        <v>1</v>
      </c>
      <c r="H41" s="104"/>
      <c r="I41" s="106">
        <f t="shared" si="10"/>
        <v>85.679999999999993</v>
      </c>
      <c r="J41" s="106">
        <f t="shared" si="11"/>
        <v>28.56</v>
      </c>
      <c r="K41" s="97">
        <v>1</v>
      </c>
      <c r="L41" s="97"/>
      <c r="M41" s="97"/>
      <c r="N41" s="107">
        <f t="shared" ref="N41:N47" si="29">D41</f>
        <v>28.56</v>
      </c>
      <c r="O41" s="78"/>
      <c r="P41" s="101">
        <f t="shared" si="22"/>
        <v>1</v>
      </c>
      <c r="Q41" s="101">
        <f t="shared" si="13"/>
        <v>1</v>
      </c>
      <c r="R41" s="78"/>
      <c r="S41" s="78">
        <f t="shared" si="15"/>
        <v>0</v>
      </c>
      <c r="T41" s="78">
        <f t="shared" si="16"/>
        <v>0</v>
      </c>
      <c r="U41" s="78"/>
      <c r="V41" s="78">
        <f t="shared" si="23"/>
        <v>0</v>
      </c>
      <c r="W41" s="78">
        <f t="shared" si="24"/>
        <v>4</v>
      </c>
      <c r="X41" s="78">
        <f t="shared" si="17"/>
        <v>0</v>
      </c>
      <c r="Y41" s="78"/>
      <c r="Z41" s="78"/>
      <c r="AA41" s="78">
        <f t="shared" si="6"/>
        <v>0</v>
      </c>
      <c r="AB41" s="78">
        <f t="shared" si="7"/>
        <v>0</v>
      </c>
      <c r="AC41" s="78"/>
      <c r="AD41" s="78">
        <f t="shared" si="25"/>
        <v>1</v>
      </c>
      <c r="AE41" s="65">
        <f t="shared" si="25"/>
        <v>0</v>
      </c>
      <c r="AF41" s="65">
        <f t="shared" si="25"/>
        <v>0</v>
      </c>
      <c r="AG41" s="65">
        <f t="shared" si="8"/>
        <v>4</v>
      </c>
      <c r="AH41" s="90">
        <f t="shared" si="26"/>
        <v>85.679999999999993</v>
      </c>
      <c r="AI41" s="90">
        <f t="shared" si="26"/>
        <v>28.56</v>
      </c>
      <c r="AJ41" s="78"/>
      <c r="AK41" s="78"/>
      <c r="AL41" s="78">
        <f t="shared" si="27"/>
        <v>4</v>
      </c>
      <c r="AM41" s="78"/>
      <c r="AN41" s="78"/>
      <c r="AO41" s="78"/>
      <c r="AP41" s="79"/>
      <c r="AQ41" s="91">
        <f t="shared" si="28"/>
        <v>0</v>
      </c>
      <c r="AR41" s="81"/>
      <c r="AS41" s="108"/>
      <c r="AT41" s="109"/>
      <c r="AU41" s="109"/>
      <c r="AV41" s="110"/>
      <c r="AW41" s="110"/>
      <c r="AX41" s="111"/>
    </row>
    <row r="42" spans="1:50" s="70" customFormat="1" ht="16.5" x14ac:dyDescent="0.25">
      <c r="A42" s="101"/>
      <c r="B42" s="46" t="s">
        <v>232</v>
      </c>
      <c r="C42" s="102" t="s">
        <v>198</v>
      </c>
      <c r="D42" s="105">
        <v>37.409999999999997</v>
      </c>
      <c r="E42" s="99" t="s">
        <v>196</v>
      </c>
      <c r="F42" s="104"/>
      <c r="G42" s="104"/>
      <c r="H42" s="104"/>
      <c r="I42" s="106">
        <f t="shared" si="10"/>
        <v>112.22999999999999</v>
      </c>
      <c r="J42" s="106">
        <f t="shared" si="11"/>
        <v>37.409999999999997</v>
      </c>
      <c r="K42" s="97">
        <v>1</v>
      </c>
      <c r="L42" s="97"/>
      <c r="M42" s="97"/>
      <c r="N42" s="107">
        <f t="shared" si="29"/>
        <v>37.409999999999997</v>
      </c>
      <c r="O42" s="78"/>
      <c r="P42" s="101">
        <f t="shared" si="22"/>
        <v>1</v>
      </c>
      <c r="Q42" s="101">
        <f t="shared" si="13"/>
        <v>1</v>
      </c>
      <c r="R42" s="78"/>
      <c r="S42" s="78">
        <f t="shared" si="15"/>
        <v>0</v>
      </c>
      <c r="T42" s="78">
        <f t="shared" si="16"/>
        <v>0</v>
      </c>
      <c r="U42" s="78"/>
      <c r="V42" s="78">
        <f t="shared" si="23"/>
        <v>0</v>
      </c>
      <c r="W42" s="78">
        <f t="shared" si="24"/>
        <v>0</v>
      </c>
      <c r="X42" s="78">
        <f t="shared" si="17"/>
        <v>0</v>
      </c>
      <c r="Y42" s="78"/>
      <c r="Z42" s="78"/>
      <c r="AA42" s="78">
        <f t="shared" si="6"/>
        <v>0</v>
      </c>
      <c r="AB42" s="78">
        <f t="shared" si="7"/>
        <v>0</v>
      </c>
      <c r="AC42" s="78"/>
      <c r="AD42" s="78">
        <f t="shared" si="25"/>
        <v>1</v>
      </c>
      <c r="AE42" s="65">
        <f t="shared" si="25"/>
        <v>0</v>
      </c>
      <c r="AF42" s="65">
        <f t="shared" si="25"/>
        <v>0</v>
      </c>
      <c r="AG42" s="65">
        <f t="shared" si="8"/>
        <v>4</v>
      </c>
      <c r="AH42" s="90">
        <f t="shared" si="26"/>
        <v>112.22999999999999</v>
      </c>
      <c r="AI42" s="90">
        <f t="shared" si="26"/>
        <v>37.409999999999997</v>
      </c>
      <c r="AJ42" s="78"/>
      <c r="AK42" s="78"/>
      <c r="AL42" s="78">
        <f t="shared" si="27"/>
        <v>0</v>
      </c>
      <c r="AM42" s="78"/>
      <c r="AN42" s="78"/>
      <c r="AO42" s="78"/>
      <c r="AP42" s="79"/>
      <c r="AQ42" s="91">
        <f t="shared" si="28"/>
        <v>0</v>
      </c>
      <c r="AR42" s="81"/>
      <c r="AS42" s="108"/>
      <c r="AT42" s="109"/>
      <c r="AU42" s="109"/>
      <c r="AV42" s="110"/>
      <c r="AW42" s="110"/>
      <c r="AX42" s="111"/>
    </row>
    <row r="43" spans="1:50" s="70" customFormat="1" ht="16.5" x14ac:dyDescent="0.25">
      <c r="A43" s="101"/>
      <c r="B43" s="46" t="s">
        <v>233</v>
      </c>
      <c r="C43" s="102" t="s">
        <v>198</v>
      </c>
      <c r="D43" s="105">
        <v>35.159999999999997</v>
      </c>
      <c r="E43" s="99" t="s">
        <v>196</v>
      </c>
      <c r="F43" s="104"/>
      <c r="G43" s="104"/>
      <c r="H43" s="104"/>
      <c r="I43" s="106">
        <f t="shared" si="10"/>
        <v>105.47999999999999</v>
      </c>
      <c r="J43" s="106">
        <f t="shared" si="11"/>
        <v>35.159999999999997</v>
      </c>
      <c r="K43" s="97">
        <v>1</v>
      </c>
      <c r="L43" s="97"/>
      <c r="M43" s="97"/>
      <c r="N43" s="107">
        <f t="shared" si="29"/>
        <v>35.159999999999997</v>
      </c>
      <c r="O43" s="78"/>
      <c r="P43" s="101">
        <f t="shared" si="22"/>
        <v>1</v>
      </c>
      <c r="Q43" s="101">
        <f t="shared" si="13"/>
        <v>1</v>
      </c>
      <c r="R43" s="78"/>
      <c r="S43" s="78">
        <f t="shared" si="15"/>
        <v>0</v>
      </c>
      <c r="T43" s="78">
        <f t="shared" si="16"/>
        <v>0</v>
      </c>
      <c r="U43" s="78"/>
      <c r="V43" s="78">
        <f t="shared" si="23"/>
        <v>0</v>
      </c>
      <c r="W43" s="78">
        <f t="shared" si="24"/>
        <v>0</v>
      </c>
      <c r="X43" s="78">
        <f t="shared" si="17"/>
        <v>0</v>
      </c>
      <c r="Y43" s="78"/>
      <c r="Z43" s="78"/>
      <c r="AA43" s="78">
        <f t="shared" si="6"/>
        <v>0</v>
      </c>
      <c r="AB43" s="78">
        <f t="shared" si="7"/>
        <v>0</v>
      </c>
      <c r="AC43" s="78"/>
      <c r="AD43" s="78">
        <f t="shared" si="25"/>
        <v>1</v>
      </c>
      <c r="AE43" s="65">
        <f t="shared" si="25"/>
        <v>0</v>
      </c>
      <c r="AF43" s="65">
        <f t="shared" si="25"/>
        <v>0</v>
      </c>
      <c r="AG43" s="65">
        <f t="shared" si="8"/>
        <v>4</v>
      </c>
      <c r="AH43" s="90">
        <f t="shared" si="26"/>
        <v>105.47999999999999</v>
      </c>
      <c r="AI43" s="90">
        <f t="shared" si="26"/>
        <v>35.159999999999997</v>
      </c>
      <c r="AJ43" s="78"/>
      <c r="AK43" s="78"/>
      <c r="AL43" s="78">
        <f t="shared" si="27"/>
        <v>0</v>
      </c>
      <c r="AM43" s="78"/>
      <c r="AN43" s="78"/>
      <c r="AO43" s="78"/>
      <c r="AP43" s="79"/>
      <c r="AQ43" s="91">
        <f t="shared" si="28"/>
        <v>0</v>
      </c>
      <c r="AR43" s="81"/>
      <c r="AS43" s="108"/>
      <c r="AT43" s="109"/>
      <c r="AU43" s="109"/>
      <c r="AV43" s="110"/>
      <c r="AW43" s="110"/>
      <c r="AX43" s="111"/>
    </row>
    <row r="44" spans="1:50" s="70" customFormat="1" ht="16.5" x14ac:dyDescent="0.25">
      <c r="A44" s="101"/>
      <c r="B44" s="46" t="s">
        <v>234</v>
      </c>
      <c r="C44" s="102" t="s">
        <v>198</v>
      </c>
      <c r="D44" s="105">
        <v>35.159999999999997</v>
      </c>
      <c r="E44" s="99" t="s">
        <v>196</v>
      </c>
      <c r="F44" s="104"/>
      <c r="G44" s="104"/>
      <c r="H44" s="104"/>
      <c r="I44" s="106">
        <f t="shared" si="10"/>
        <v>105.47999999999999</v>
      </c>
      <c r="J44" s="106">
        <f t="shared" si="11"/>
        <v>35.159999999999997</v>
      </c>
      <c r="K44" s="97">
        <v>1</v>
      </c>
      <c r="L44" s="97"/>
      <c r="M44" s="97"/>
      <c r="N44" s="107">
        <f t="shared" si="29"/>
        <v>35.159999999999997</v>
      </c>
      <c r="O44" s="78"/>
      <c r="P44" s="101">
        <f t="shared" si="22"/>
        <v>1</v>
      </c>
      <c r="Q44" s="101">
        <f t="shared" si="13"/>
        <v>1</v>
      </c>
      <c r="R44" s="78"/>
      <c r="S44" s="78">
        <f t="shared" si="15"/>
        <v>0</v>
      </c>
      <c r="T44" s="78">
        <f t="shared" si="16"/>
        <v>0</v>
      </c>
      <c r="U44" s="78">
        <v>1</v>
      </c>
      <c r="V44" s="78">
        <f t="shared" si="23"/>
        <v>0</v>
      </c>
      <c r="W44" s="78">
        <f t="shared" si="24"/>
        <v>0</v>
      </c>
      <c r="X44" s="78">
        <f t="shared" si="17"/>
        <v>1</v>
      </c>
      <c r="Y44" s="78"/>
      <c r="Z44" s="78"/>
      <c r="AA44" s="78">
        <f t="shared" si="6"/>
        <v>0</v>
      </c>
      <c r="AB44" s="78">
        <f t="shared" si="7"/>
        <v>0</v>
      </c>
      <c r="AC44" s="78"/>
      <c r="AD44" s="78">
        <f t="shared" si="25"/>
        <v>1</v>
      </c>
      <c r="AE44" s="65">
        <f t="shared" si="25"/>
        <v>0</v>
      </c>
      <c r="AF44" s="65">
        <f t="shared" si="25"/>
        <v>0</v>
      </c>
      <c r="AG44" s="65">
        <f t="shared" si="8"/>
        <v>4</v>
      </c>
      <c r="AH44" s="90">
        <f t="shared" si="26"/>
        <v>105.47999999999999</v>
      </c>
      <c r="AI44" s="90">
        <f t="shared" si="26"/>
        <v>35.159999999999997</v>
      </c>
      <c r="AJ44" s="78"/>
      <c r="AK44" s="78"/>
      <c r="AL44" s="78">
        <f t="shared" si="27"/>
        <v>0</v>
      </c>
      <c r="AM44" s="78"/>
      <c r="AN44" s="78"/>
      <c r="AO44" s="78"/>
      <c r="AP44" s="79"/>
      <c r="AQ44" s="91">
        <f t="shared" si="28"/>
        <v>0</v>
      </c>
      <c r="AR44" s="81"/>
      <c r="AS44" s="108"/>
      <c r="AT44" s="109"/>
      <c r="AU44" s="109"/>
      <c r="AV44" s="110"/>
      <c r="AW44" s="110"/>
      <c r="AX44" s="111"/>
    </row>
    <row r="45" spans="1:50" s="70" customFormat="1" ht="16.5" x14ac:dyDescent="0.25">
      <c r="A45" s="101"/>
      <c r="B45" s="46" t="s">
        <v>235</v>
      </c>
      <c r="C45" s="102" t="s">
        <v>198</v>
      </c>
      <c r="D45" s="105">
        <v>29.93</v>
      </c>
      <c r="E45" s="99" t="s">
        <v>196</v>
      </c>
      <c r="F45" s="104"/>
      <c r="G45" s="104"/>
      <c r="H45" s="104"/>
      <c r="I45" s="106">
        <f t="shared" si="10"/>
        <v>89.789999999999992</v>
      </c>
      <c r="J45" s="106">
        <f t="shared" si="11"/>
        <v>29.93</v>
      </c>
      <c r="K45" s="97">
        <v>1</v>
      </c>
      <c r="L45" s="97"/>
      <c r="M45" s="97"/>
      <c r="N45" s="107">
        <f t="shared" si="29"/>
        <v>29.93</v>
      </c>
      <c r="O45" s="78"/>
      <c r="P45" s="101">
        <f t="shared" si="22"/>
        <v>1</v>
      </c>
      <c r="Q45" s="101">
        <f t="shared" si="13"/>
        <v>1</v>
      </c>
      <c r="R45" s="78"/>
      <c r="S45" s="78">
        <f t="shared" si="15"/>
        <v>0</v>
      </c>
      <c r="T45" s="78">
        <f t="shared" si="16"/>
        <v>0</v>
      </c>
      <c r="U45" s="78"/>
      <c r="V45" s="78">
        <f t="shared" si="23"/>
        <v>0</v>
      </c>
      <c r="W45" s="78">
        <f t="shared" si="24"/>
        <v>0</v>
      </c>
      <c r="X45" s="78">
        <f t="shared" si="17"/>
        <v>0</v>
      </c>
      <c r="Y45" s="78"/>
      <c r="Z45" s="78"/>
      <c r="AA45" s="78">
        <f t="shared" si="6"/>
        <v>0</v>
      </c>
      <c r="AB45" s="78">
        <f t="shared" si="7"/>
        <v>0</v>
      </c>
      <c r="AC45" s="78"/>
      <c r="AD45" s="78">
        <f t="shared" si="25"/>
        <v>1</v>
      </c>
      <c r="AE45" s="65">
        <f t="shared" si="25"/>
        <v>0</v>
      </c>
      <c r="AF45" s="65">
        <f t="shared" si="25"/>
        <v>0</v>
      </c>
      <c r="AG45" s="65">
        <f t="shared" si="8"/>
        <v>4</v>
      </c>
      <c r="AH45" s="90">
        <f t="shared" si="26"/>
        <v>89.789999999999992</v>
      </c>
      <c r="AI45" s="90">
        <f t="shared" si="26"/>
        <v>29.93</v>
      </c>
      <c r="AJ45" s="78"/>
      <c r="AK45" s="78"/>
      <c r="AL45" s="78">
        <f t="shared" si="27"/>
        <v>0</v>
      </c>
      <c r="AM45" s="78"/>
      <c r="AN45" s="78"/>
      <c r="AO45" s="78"/>
      <c r="AP45" s="79"/>
      <c r="AQ45" s="91">
        <f t="shared" si="28"/>
        <v>0</v>
      </c>
      <c r="AR45" s="81"/>
      <c r="AS45" s="108"/>
      <c r="AT45" s="109"/>
      <c r="AU45" s="109"/>
      <c r="AV45" s="110"/>
      <c r="AW45" s="110"/>
      <c r="AX45" s="111"/>
    </row>
    <row r="46" spans="1:50" s="70" customFormat="1" ht="16.5" x14ac:dyDescent="0.25">
      <c r="A46" s="101"/>
      <c r="B46" s="46" t="s">
        <v>236</v>
      </c>
      <c r="C46" s="102" t="s">
        <v>198</v>
      </c>
      <c r="D46" s="105">
        <v>46.58</v>
      </c>
      <c r="E46" s="99" t="s">
        <v>196</v>
      </c>
      <c r="F46" s="104"/>
      <c r="G46" s="104"/>
      <c r="H46" s="104"/>
      <c r="I46" s="106">
        <f t="shared" si="10"/>
        <v>139.74</v>
      </c>
      <c r="J46" s="106">
        <f t="shared" si="11"/>
        <v>46.58</v>
      </c>
      <c r="K46" s="97">
        <v>1</v>
      </c>
      <c r="L46" s="97"/>
      <c r="M46" s="97"/>
      <c r="N46" s="107">
        <f t="shared" si="29"/>
        <v>46.58</v>
      </c>
      <c r="O46" s="78"/>
      <c r="P46" s="101">
        <f t="shared" si="22"/>
        <v>1</v>
      </c>
      <c r="Q46" s="101">
        <f t="shared" si="13"/>
        <v>1</v>
      </c>
      <c r="R46" s="78"/>
      <c r="S46" s="78">
        <f t="shared" si="15"/>
        <v>0</v>
      </c>
      <c r="T46" s="78">
        <f t="shared" si="16"/>
        <v>0</v>
      </c>
      <c r="U46" s="78"/>
      <c r="V46" s="78">
        <f t="shared" si="23"/>
        <v>0</v>
      </c>
      <c r="W46" s="78">
        <f t="shared" si="24"/>
        <v>0</v>
      </c>
      <c r="X46" s="78">
        <f t="shared" si="17"/>
        <v>0</v>
      </c>
      <c r="Y46" s="78"/>
      <c r="Z46" s="78"/>
      <c r="AA46" s="78">
        <f t="shared" si="6"/>
        <v>0</v>
      </c>
      <c r="AB46" s="78">
        <f t="shared" si="7"/>
        <v>0</v>
      </c>
      <c r="AC46" s="78"/>
      <c r="AD46" s="78">
        <f t="shared" si="25"/>
        <v>1</v>
      </c>
      <c r="AE46" s="65">
        <f t="shared" si="25"/>
        <v>0</v>
      </c>
      <c r="AF46" s="65">
        <f t="shared" si="25"/>
        <v>0</v>
      </c>
      <c r="AG46" s="65">
        <f t="shared" si="8"/>
        <v>4</v>
      </c>
      <c r="AH46" s="90">
        <f t="shared" si="26"/>
        <v>139.74</v>
      </c>
      <c r="AI46" s="90">
        <f t="shared" si="26"/>
        <v>46.58</v>
      </c>
      <c r="AJ46" s="78"/>
      <c r="AK46" s="78"/>
      <c r="AL46" s="78">
        <f t="shared" si="27"/>
        <v>0</v>
      </c>
      <c r="AM46" s="78">
        <v>8</v>
      </c>
      <c r="AN46" s="78"/>
      <c r="AO46" s="78"/>
      <c r="AP46" s="79"/>
      <c r="AQ46" s="91">
        <f t="shared" si="28"/>
        <v>0</v>
      </c>
      <c r="AR46" s="81"/>
      <c r="AS46" s="108"/>
      <c r="AT46" s="109"/>
      <c r="AU46" s="109"/>
      <c r="AV46" s="110"/>
      <c r="AW46" s="110"/>
      <c r="AX46" s="111"/>
    </row>
    <row r="47" spans="1:50" s="70" customFormat="1" ht="16.5" x14ac:dyDescent="0.25">
      <c r="A47" s="101"/>
      <c r="B47" s="46" t="s">
        <v>237</v>
      </c>
      <c r="C47" s="113" t="s">
        <v>195</v>
      </c>
      <c r="D47" s="105">
        <v>46.36</v>
      </c>
      <c r="E47" s="99" t="s">
        <v>196</v>
      </c>
      <c r="F47" s="104"/>
      <c r="G47" s="105">
        <v>4</v>
      </c>
      <c r="H47" s="104"/>
      <c r="I47" s="106">
        <f t="shared" si="10"/>
        <v>139.07999999999998</v>
      </c>
      <c r="J47" s="106">
        <f t="shared" si="11"/>
        <v>46.36</v>
      </c>
      <c r="K47" s="97">
        <v>1</v>
      </c>
      <c r="L47" s="97"/>
      <c r="M47" s="97"/>
      <c r="N47" s="107">
        <f t="shared" si="29"/>
        <v>46.36</v>
      </c>
      <c r="O47" s="78">
        <v>0.5</v>
      </c>
      <c r="P47" s="101">
        <f t="shared" si="22"/>
        <v>1</v>
      </c>
      <c r="Q47" s="101"/>
      <c r="R47" s="78">
        <v>1</v>
      </c>
      <c r="S47" s="78"/>
      <c r="T47" s="78"/>
      <c r="U47" s="78">
        <v>1</v>
      </c>
      <c r="V47" s="78">
        <f t="shared" si="23"/>
        <v>0</v>
      </c>
      <c r="W47" s="78">
        <f t="shared" si="24"/>
        <v>8</v>
      </c>
      <c r="X47" s="78">
        <f t="shared" si="17"/>
        <v>1</v>
      </c>
      <c r="Y47" s="78"/>
      <c r="Z47" s="78"/>
      <c r="AA47" s="78">
        <f t="shared" si="6"/>
        <v>0</v>
      </c>
      <c r="AB47" s="78">
        <f t="shared" si="7"/>
        <v>0</v>
      </c>
      <c r="AC47" s="78"/>
      <c r="AD47" s="78">
        <f t="shared" si="25"/>
        <v>1</v>
      </c>
      <c r="AE47" s="65">
        <f t="shared" si="25"/>
        <v>0</v>
      </c>
      <c r="AF47" s="65">
        <f t="shared" si="25"/>
        <v>0</v>
      </c>
      <c r="AG47" s="65">
        <f t="shared" si="8"/>
        <v>4</v>
      </c>
      <c r="AH47" s="90">
        <f t="shared" si="26"/>
        <v>139.07999999999998</v>
      </c>
      <c r="AI47" s="90">
        <f t="shared" si="26"/>
        <v>46.36</v>
      </c>
      <c r="AJ47" s="78">
        <v>16</v>
      </c>
      <c r="AK47" s="78"/>
      <c r="AL47" s="78">
        <f t="shared" si="27"/>
        <v>8</v>
      </c>
      <c r="AM47" s="78"/>
      <c r="AN47" s="78"/>
      <c r="AO47" s="78"/>
      <c r="AP47" s="79"/>
      <c r="AQ47" s="91">
        <f t="shared" si="28"/>
        <v>0</v>
      </c>
      <c r="AR47" s="81"/>
      <c r="AS47" s="108"/>
      <c r="AT47" s="109"/>
      <c r="AU47" s="109"/>
      <c r="AV47" s="110"/>
      <c r="AW47" s="110"/>
      <c r="AX47" s="111"/>
    </row>
    <row r="48" spans="1:50" s="68" customFormat="1" ht="16.5" x14ac:dyDescent="0.25">
      <c r="A48" s="78">
        <v>3</v>
      </c>
      <c r="B48" s="86" t="s">
        <v>238</v>
      </c>
      <c r="C48" s="87"/>
      <c r="D48" s="90">
        <f>SUM(D49:D66)</f>
        <v>729.54000000000008</v>
      </c>
      <c r="E48" s="90">
        <f t="shared" ref="E48:AP48" si="30">SUM(E49:E66)</f>
        <v>0</v>
      </c>
      <c r="F48" s="90">
        <f t="shared" si="30"/>
        <v>4</v>
      </c>
      <c r="G48" s="90">
        <f t="shared" si="30"/>
        <v>25</v>
      </c>
      <c r="H48" s="90">
        <f t="shared" si="30"/>
        <v>1</v>
      </c>
      <c r="I48" s="90">
        <f t="shared" si="30"/>
        <v>2188.62</v>
      </c>
      <c r="J48" s="90">
        <f t="shared" si="30"/>
        <v>729.54000000000008</v>
      </c>
      <c r="K48" s="90">
        <f t="shared" si="30"/>
        <v>19</v>
      </c>
      <c r="L48" s="90">
        <f t="shared" si="30"/>
        <v>0</v>
      </c>
      <c r="M48" s="90">
        <f t="shared" si="30"/>
        <v>0</v>
      </c>
      <c r="N48" s="90">
        <f>SUM(N49:N66)</f>
        <v>729.54000000000008</v>
      </c>
      <c r="O48" s="90">
        <f t="shared" si="30"/>
        <v>21</v>
      </c>
      <c r="P48" s="90">
        <f t="shared" si="30"/>
        <v>16</v>
      </c>
      <c r="Q48" s="90">
        <f t="shared" si="30"/>
        <v>16</v>
      </c>
      <c r="R48" s="90">
        <f t="shared" si="30"/>
        <v>6</v>
      </c>
      <c r="S48" s="90">
        <f t="shared" si="30"/>
        <v>6</v>
      </c>
      <c r="T48" s="90">
        <f t="shared" si="30"/>
        <v>15</v>
      </c>
      <c r="U48" s="90">
        <f t="shared" si="30"/>
        <v>3</v>
      </c>
      <c r="V48" s="90">
        <f t="shared" si="30"/>
        <v>12</v>
      </c>
      <c r="W48" s="90">
        <f t="shared" si="30"/>
        <v>58</v>
      </c>
      <c r="X48" s="90">
        <f t="shared" si="30"/>
        <v>3</v>
      </c>
      <c r="Y48" s="90">
        <f t="shared" si="30"/>
        <v>8</v>
      </c>
      <c r="Z48" s="90">
        <f t="shared" si="30"/>
        <v>4</v>
      </c>
      <c r="AA48" s="90">
        <f t="shared" si="30"/>
        <v>1.6</v>
      </c>
      <c r="AB48" s="90">
        <f t="shared" si="30"/>
        <v>0.8</v>
      </c>
      <c r="AC48" s="90">
        <f t="shared" si="30"/>
        <v>0</v>
      </c>
      <c r="AD48" s="90">
        <f t="shared" si="30"/>
        <v>19</v>
      </c>
      <c r="AE48" s="90">
        <f t="shared" si="30"/>
        <v>0</v>
      </c>
      <c r="AF48" s="90">
        <f t="shared" si="30"/>
        <v>0</v>
      </c>
      <c r="AG48" s="90">
        <f t="shared" si="30"/>
        <v>76</v>
      </c>
      <c r="AH48" s="90">
        <f t="shared" si="30"/>
        <v>2188.62</v>
      </c>
      <c r="AI48" s="90">
        <f>SUM(AI49:AI66)</f>
        <v>729.54000000000008</v>
      </c>
      <c r="AJ48" s="90">
        <f t="shared" si="30"/>
        <v>40</v>
      </c>
      <c r="AK48" s="90">
        <f t="shared" si="30"/>
        <v>0</v>
      </c>
      <c r="AL48" s="90">
        <f t="shared" si="30"/>
        <v>70</v>
      </c>
      <c r="AM48" s="90">
        <f t="shared" si="30"/>
        <v>0</v>
      </c>
      <c r="AN48" s="90">
        <f t="shared" si="30"/>
        <v>19.5</v>
      </c>
      <c r="AO48" s="90">
        <f t="shared" si="30"/>
        <v>0</v>
      </c>
      <c r="AP48" s="90">
        <f t="shared" si="30"/>
        <v>0</v>
      </c>
      <c r="AQ48" s="91">
        <f t="shared" si="28"/>
        <v>0</v>
      </c>
      <c r="AR48" s="81"/>
      <c r="AS48" s="82"/>
      <c r="AT48" s="83"/>
      <c r="AU48" s="83"/>
      <c r="AV48" s="84"/>
      <c r="AW48" s="84"/>
      <c r="AX48" s="85"/>
    </row>
    <row r="49" spans="1:50" s="70" customFormat="1" ht="16.5" x14ac:dyDescent="0.25">
      <c r="A49" s="101"/>
      <c r="B49" s="10" t="s">
        <v>225</v>
      </c>
      <c r="C49" s="104" t="s">
        <v>229</v>
      </c>
      <c r="D49" s="103"/>
      <c r="E49" s="99" t="s">
        <v>193</v>
      </c>
      <c r="F49" s="104"/>
      <c r="G49" s="104"/>
      <c r="H49" s="104"/>
      <c r="I49" s="106">
        <f t="shared" si="10"/>
        <v>0</v>
      </c>
      <c r="J49" s="106">
        <f t="shared" si="11"/>
        <v>0</v>
      </c>
      <c r="K49" s="97">
        <v>1</v>
      </c>
      <c r="L49" s="97"/>
      <c r="M49" s="97"/>
      <c r="N49" s="107"/>
      <c r="O49" s="78">
        <v>8</v>
      </c>
      <c r="P49" s="101"/>
      <c r="Q49" s="101"/>
      <c r="R49" s="78">
        <v>1</v>
      </c>
      <c r="S49" s="78">
        <v>1</v>
      </c>
      <c r="T49" s="78">
        <v>3</v>
      </c>
      <c r="U49" s="78"/>
      <c r="V49" s="78">
        <f t="shared" ref="V49:V62" si="31">H49*4</f>
        <v>0</v>
      </c>
      <c r="W49" s="78">
        <f t="shared" ref="W49:W66" si="32">(F49+G49)*2</f>
        <v>0</v>
      </c>
      <c r="X49" s="78">
        <f t="shared" si="17"/>
        <v>0</v>
      </c>
      <c r="Y49" s="78"/>
      <c r="Z49" s="78"/>
      <c r="AA49" s="78">
        <f t="shared" si="6"/>
        <v>0</v>
      </c>
      <c r="AB49" s="78">
        <f t="shared" si="7"/>
        <v>0</v>
      </c>
      <c r="AC49" s="78"/>
      <c r="AD49" s="78">
        <f t="shared" ref="AD49:AF66" si="33">K49</f>
        <v>1</v>
      </c>
      <c r="AE49" s="65">
        <f t="shared" si="33"/>
        <v>0</v>
      </c>
      <c r="AF49" s="65">
        <f t="shared" si="33"/>
        <v>0</v>
      </c>
      <c r="AG49" s="65">
        <f t="shared" si="8"/>
        <v>4</v>
      </c>
      <c r="AH49" s="90">
        <f t="shared" ref="AH49:AI66" si="34">I49</f>
        <v>0</v>
      </c>
      <c r="AI49" s="90">
        <f t="shared" si="34"/>
        <v>0</v>
      </c>
      <c r="AJ49" s="78"/>
      <c r="AK49" s="78"/>
      <c r="AL49" s="78">
        <f t="shared" ref="AL49:AL66" si="35">V49+W49</f>
        <v>0</v>
      </c>
      <c r="AM49" s="78"/>
      <c r="AN49" s="78">
        <v>7.5</v>
      </c>
      <c r="AO49" s="78"/>
      <c r="AP49" s="79"/>
      <c r="AQ49" s="114"/>
      <c r="AR49" s="81"/>
      <c r="AS49" s="108"/>
      <c r="AT49" s="109"/>
      <c r="AU49" s="109"/>
      <c r="AV49" s="110"/>
      <c r="AW49" s="110"/>
      <c r="AX49" s="111"/>
    </row>
    <row r="50" spans="1:50" s="70" customFormat="1" ht="16.5" x14ac:dyDescent="0.25">
      <c r="A50" s="101"/>
      <c r="B50" s="10" t="s">
        <v>239</v>
      </c>
      <c r="C50" s="102" t="s">
        <v>217</v>
      </c>
      <c r="D50" s="105">
        <v>45.06</v>
      </c>
      <c r="E50" s="99" t="s">
        <v>193</v>
      </c>
      <c r="F50" s="104"/>
      <c r="G50" s="105">
        <v>1</v>
      </c>
      <c r="H50" s="104"/>
      <c r="I50" s="106">
        <f t="shared" si="10"/>
        <v>135.18</v>
      </c>
      <c r="J50" s="106">
        <f t="shared" si="11"/>
        <v>45.06</v>
      </c>
      <c r="K50" s="97">
        <v>1</v>
      </c>
      <c r="L50" s="97"/>
      <c r="M50" s="97"/>
      <c r="N50" s="107">
        <f>D50</f>
        <v>45.06</v>
      </c>
      <c r="O50" s="78"/>
      <c r="P50" s="101">
        <f t="shared" ref="P50:P62" si="36">K50</f>
        <v>1</v>
      </c>
      <c r="Q50" s="101">
        <f t="shared" si="13"/>
        <v>1</v>
      </c>
      <c r="R50" s="78"/>
      <c r="S50" s="78">
        <f t="shared" si="15"/>
        <v>0</v>
      </c>
      <c r="T50" s="78">
        <f t="shared" si="16"/>
        <v>0</v>
      </c>
      <c r="U50" s="78"/>
      <c r="V50" s="78">
        <f t="shared" si="31"/>
        <v>0</v>
      </c>
      <c r="W50" s="78">
        <f t="shared" si="32"/>
        <v>2</v>
      </c>
      <c r="X50" s="78">
        <f t="shared" si="17"/>
        <v>0</v>
      </c>
      <c r="Y50" s="78"/>
      <c r="Z50" s="78"/>
      <c r="AA50" s="78">
        <f t="shared" si="6"/>
        <v>0</v>
      </c>
      <c r="AB50" s="78">
        <f t="shared" si="7"/>
        <v>0</v>
      </c>
      <c r="AC50" s="78"/>
      <c r="AD50" s="78">
        <f t="shared" si="33"/>
        <v>1</v>
      </c>
      <c r="AE50" s="65">
        <f t="shared" si="33"/>
        <v>0</v>
      </c>
      <c r="AF50" s="65">
        <f t="shared" si="33"/>
        <v>0</v>
      </c>
      <c r="AG50" s="65">
        <f t="shared" si="8"/>
        <v>4</v>
      </c>
      <c r="AH50" s="90">
        <f t="shared" si="34"/>
        <v>135.18</v>
      </c>
      <c r="AI50" s="90">
        <f t="shared" si="34"/>
        <v>45.06</v>
      </c>
      <c r="AJ50" s="78"/>
      <c r="AK50" s="78"/>
      <c r="AL50" s="78">
        <f t="shared" si="35"/>
        <v>2</v>
      </c>
      <c r="AM50" s="78"/>
      <c r="AN50" s="78"/>
      <c r="AO50" s="78"/>
      <c r="AP50" s="79"/>
      <c r="AQ50" s="91">
        <f t="shared" ref="AQ50:AQ76" si="37">+N50-AI50</f>
        <v>0</v>
      </c>
      <c r="AR50" s="81"/>
      <c r="AS50" s="108"/>
      <c r="AT50" s="109"/>
      <c r="AU50" s="109"/>
      <c r="AV50" s="110"/>
      <c r="AW50" s="110"/>
      <c r="AX50" s="111"/>
    </row>
    <row r="51" spans="1:50" s="70" customFormat="1" ht="16.5" x14ac:dyDescent="0.25">
      <c r="A51" s="101"/>
      <c r="B51" s="10" t="s">
        <v>240</v>
      </c>
      <c r="C51" s="102" t="s">
        <v>217</v>
      </c>
      <c r="D51" s="105">
        <v>40.619999999999997</v>
      </c>
      <c r="E51" s="99" t="s">
        <v>193</v>
      </c>
      <c r="F51" s="105">
        <v>1</v>
      </c>
      <c r="G51" s="105">
        <v>1</v>
      </c>
      <c r="H51" s="104"/>
      <c r="I51" s="106">
        <f t="shared" si="10"/>
        <v>121.85999999999999</v>
      </c>
      <c r="J51" s="106">
        <f t="shared" si="11"/>
        <v>40.619999999999997</v>
      </c>
      <c r="K51" s="97">
        <v>1</v>
      </c>
      <c r="L51" s="97"/>
      <c r="M51" s="97"/>
      <c r="N51" s="107">
        <f t="shared" ref="N51:N66" si="38">D51</f>
        <v>40.619999999999997</v>
      </c>
      <c r="O51" s="78"/>
      <c r="P51" s="101">
        <f t="shared" si="36"/>
        <v>1</v>
      </c>
      <c r="Q51" s="101">
        <f t="shared" si="13"/>
        <v>1</v>
      </c>
      <c r="R51" s="78"/>
      <c r="S51" s="78">
        <f t="shared" si="15"/>
        <v>0</v>
      </c>
      <c r="T51" s="78">
        <f t="shared" si="16"/>
        <v>0</v>
      </c>
      <c r="U51" s="78"/>
      <c r="V51" s="78">
        <f t="shared" si="31"/>
        <v>0</v>
      </c>
      <c r="W51" s="78">
        <f t="shared" si="32"/>
        <v>4</v>
      </c>
      <c r="X51" s="78">
        <f t="shared" si="17"/>
        <v>0</v>
      </c>
      <c r="Y51" s="78"/>
      <c r="Z51" s="78"/>
      <c r="AA51" s="78">
        <f t="shared" si="6"/>
        <v>0</v>
      </c>
      <c r="AB51" s="78">
        <f t="shared" si="7"/>
        <v>0</v>
      </c>
      <c r="AC51" s="78"/>
      <c r="AD51" s="78">
        <f t="shared" si="33"/>
        <v>1</v>
      </c>
      <c r="AE51" s="65">
        <f t="shared" si="33"/>
        <v>0</v>
      </c>
      <c r="AF51" s="65">
        <f t="shared" si="33"/>
        <v>0</v>
      </c>
      <c r="AG51" s="65">
        <f t="shared" si="8"/>
        <v>4</v>
      </c>
      <c r="AH51" s="90">
        <f t="shared" si="34"/>
        <v>121.85999999999999</v>
      </c>
      <c r="AI51" s="90">
        <f t="shared" si="34"/>
        <v>40.619999999999997</v>
      </c>
      <c r="AJ51" s="78"/>
      <c r="AK51" s="78"/>
      <c r="AL51" s="78">
        <f t="shared" si="35"/>
        <v>4</v>
      </c>
      <c r="AM51" s="78"/>
      <c r="AN51" s="78"/>
      <c r="AO51" s="78"/>
      <c r="AP51" s="79"/>
      <c r="AQ51" s="91">
        <f t="shared" si="37"/>
        <v>0</v>
      </c>
      <c r="AR51" s="81"/>
      <c r="AS51" s="108"/>
      <c r="AT51" s="109"/>
      <c r="AU51" s="109"/>
      <c r="AV51" s="110"/>
      <c r="AW51" s="110"/>
      <c r="AX51" s="111"/>
    </row>
    <row r="52" spans="1:50" s="70" customFormat="1" ht="16.5" x14ac:dyDescent="0.25">
      <c r="A52" s="101"/>
      <c r="B52" s="10" t="s">
        <v>241</v>
      </c>
      <c r="C52" s="102" t="s">
        <v>217</v>
      </c>
      <c r="D52" s="105">
        <v>44.79</v>
      </c>
      <c r="E52" s="99" t="s">
        <v>193</v>
      </c>
      <c r="F52" s="104"/>
      <c r="G52" s="105">
        <v>2</v>
      </c>
      <c r="H52" s="104"/>
      <c r="I52" s="106">
        <f t="shared" si="10"/>
        <v>134.37</v>
      </c>
      <c r="J52" s="106">
        <f t="shared" si="11"/>
        <v>44.79</v>
      </c>
      <c r="K52" s="97">
        <v>1</v>
      </c>
      <c r="L52" s="97"/>
      <c r="M52" s="97"/>
      <c r="N52" s="107">
        <f t="shared" si="38"/>
        <v>44.79</v>
      </c>
      <c r="O52" s="78"/>
      <c r="P52" s="101">
        <f t="shared" si="36"/>
        <v>1</v>
      </c>
      <c r="Q52" s="101">
        <f t="shared" si="13"/>
        <v>1</v>
      </c>
      <c r="R52" s="78"/>
      <c r="S52" s="78">
        <f t="shared" si="15"/>
        <v>0</v>
      </c>
      <c r="T52" s="78">
        <f t="shared" si="16"/>
        <v>0</v>
      </c>
      <c r="U52" s="78"/>
      <c r="V52" s="78">
        <f t="shared" si="31"/>
        <v>0</v>
      </c>
      <c r="W52" s="78">
        <f t="shared" si="32"/>
        <v>4</v>
      </c>
      <c r="X52" s="78">
        <f t="shared" si="17"/>
        <v>0</v>
      </c>
      <c r="Y52" s="78"/>
      <c r="Z52" s="78"/>
      <c r="AA52" s="78">
        <f t="shared" si="6"/>
        <v>0</v>
      </c>
      <c r="AB52" s="78">
        <f t="shared" si="7"/>
        <v>0</v>
      </c>
      <c r="AC52" s="78"/>
      <c r="AD52" s="78">
        <f t="shared" si="33"/>
        <v>1</v>
      </c>
      <c r="AE52" s="65">
        <f t="shared" si="33"/>
        <v>0</v>
      </c>
      <c r="AF52" s="65">
        <f t="shared" si="33"/>
        <v>0</v>
      </c>
      <c r="AG52" s="65">
        <f t="shared" si="8"/>
        <v>4</v>
      </c>
      <c r="AH52" s="90">
        <f t="shared" si="34"/>
        <v>134.37</v>
      </c>
      <c r="AI52" s="90">
        <f t="shared" si="34"/>
        <v>44.79</v>
      </c>
      <c r="AJ52" s="78"/>
      <c r="AK52" s="78"/>
      <c r="AL52" s="78">
        <f t="shared" si="35"/>
        <v>4</v>
      </c>
      <c r="AM52" s="78"/>
      <c r="AN52" s="78"/>
      <c r="AO52" s="78"/>
      <c r="AP52" s="79"/>
      <c r="AQ52" s="91">
        <f t="shared" si="37"/>
        <v>0</v>
      </c>
      <c r="AR52" s="81"/>
      <c r="AS52" s="108"/>
      <c r="AT52" s="109"/>
      <c r="AU52" s="109"/>
      <c r="AV52" s="110"/>
      <c r="AW52" s="110"/>
      <c r="AX52" s="111"/>
    </row>
    <row r="53" spans="1:50" s="70" customFormat="1" ht="16.5" x14ac:dyDescent="0.25">
      <c r="A53" s="101"/>
      <c r="B53" s="10" t="s">
        <v>242</v>
      </c>
      <c r="C53" s="102" t="s">
        <v>217</v>
      </c>
      <c r="D53" s="105">
        <v>53.23</v>
      </c>
      <c r="E53" s="99" t="s">
        <v>193</v>
      </c>
      <c r="F53" s="104"/>
      <c r="G53" s="105">
        <v>2</v>
      </c>
      <c r="H53" s="104"/>
      <c r="I53" s="106">
        <f t="shared" si="10"/>
        <v>159.69</v>
      </c>
      <c r="J53" s="106">
        <f t="shared" si="11"/>
        <v>53.23</v>
      </c>
      <c r="K53" s="97">
        <v>1</v>
      </c>
      <c r="L53" s="97"/>
      <c r="M53" s="97"/>
      <c r="N53" s="107">
        <f t="shared" si="38"/>
        <v>53.23</v>
      </c>
      <c r="O53" s="78"/>
      <c r="P53" s="101">
        <f t="shared" si="36"/>
        <v>1</v>
      </c>
      <c r="Q53" s="101">
        <f t="shared" si="13"/>
        <v>1</v>
      </c>
      <c r="R53" s="78"/>
      <c r="S53" s="78">
        <f t="shared" si="15"/>
        <v>0</v>
      </c>
      <c r="T53" s="78">
        <f t="shared" si="16"/>
        <v>0</v>
      </c>
      <c r="U53" s="78"/>
      <c r="V53" s="78">
        <f t="shared" si="31"/>
        <v>0</v>
      </c>
      <c r="W53" s="78">
        <f t="shared" si="32"/>
        <v>4</v>
      </c>
      <c r="X53" s="78">
        <f t="shared" si="17"/>
        <v>0</v>
      </c>
      <c r="Y53" s="78"/>
      <c r="Z53" s="78"/>
      <c r="AA53" s="78">
        <f t="shared" si="6"/>
        <v>0</v>
      </c>
      <c r="AB53" s="78">
        <f t="shared" si="7"/>
        <v>0</v>
      </c>
      <c r="AC53" s="78"/>
      <c r="AD53" s="78">
        <f t="shared" si="33"/>
        <v>1</v>
      </c>
      <c r="AE53" s="65">
        <f t="shared" si="33"/>
        <v>0</v>
      </c>
      <c r="AF53" s="65">
        <f t="shared" si="33"/>
        <v>0</v>
      </c>
      <c r="AG53" s="65">
        <f t="shared" si="8"/>
        <v>4</v>
      </c>
      <c r="AH53" s="90">
        <f t="shared" si="34"/>
        <v>159.69</v>
      </c>
      <c r="AI53" s="90">
        <f t="shared" si="34"/>
        <v>53.23</v>
      </c>
      <c r="AJ53" s="78"/>
      <c r="AK53" s="78"/>
      <c r="AL53" s="78">
        <f t="shared" si="35"/>
        <v>4</v>
      </c>
      <c r="AM53" s="78"/>
      <c r="AN53" s="78"/>
      <c r="AO53" s="78"/>
      <c r="AP53" s="79"/>
      <c r="AQ53" s="91">
        <f t="shared" si="37"/>
        <v>0</v>
      </c>
      <c r="AR53" s="81"/>
      <c r="AS53" s="108"/>
      <c r="AT53" s="109"/>
      <c r="AU53" s="109"/>
      <c r="AV53" s="110"/>
      <c r="AW53" s="110"/>
      <c r="AX53" s="111"/>
    </row>
    <row r="54" spans="1:50" s="70" customFormat="1" ht="16.5" x14ac:dyDescent="0.25">
      <c r="A54" s="101"/>
      <c r="B54" s="10" t="s">
        <v>243</v>
      </c>
      <c r="C54" s="113" t="s">
        <v>244</v>
      </c>
      <c r="D54" s="105">
        <v>45.27</v>
      </c>
      <c r="E54" s="99" t="s">
        <v>193</v>
      </c>
      <c r="F54" s="104"/>
      <c r="G54" s="105">
        <v>3</v>
      </c>
      <c r="H54" s="104"/>
      <c r="I54" s="106">
        <f t="shared" si="10"/>
        <v>135.81</v>
      </c>
      <c r="J54" s="106">
        <f t="shared" si="11"/>
        <v>45.27</v>
      </c>
      <c r="K54" s="97">
        <v>1</v>
      </c>
      <c r="L54" s="97"/>
      <c r="M54" s="97"/>
      <c r="N54" s="107">
        <f t="shared" si="38"/>
        <v>45.27</v>
      </c>
      <c r="O54" s="78">
        <v>1</v>
      </c>
      <c r="P54" s="101">
        <f t="shared" si="36"/>
        <v>1</v>
      </c>
      <c r="Q54" s="101">
        <f t="shared" si="13"/>
        <v>1</v>
      </c>
      <c r="R54" s="78">
        <v>2</v>
      </c>
      <c r="S54" s="78">
        <v>2</v>
      </c>
      <c r="T54" s="78">
        <f t="shared" si="16"/>
        <v>3</v>
      </c>
      <c r="U54" s="78">
        <v>1</v>
      </c>
      <c r="V54" s="78">
        <f t="shared" si="31"/>
        <v>0</v>
      </c>
      <c r="W54" s="78">
        <f t="shared" si="32"/>
        <v>6</v>
      </c>
      <c r="X54" s="78">
        <f t="shared" si="17"/>
        <v>1</v>
      </c>
      <c r="Y54" s="78"/>
      <c r="Z54" s="78"/>
      <c r="AA54" s="78">
        <f t="shared" si="6"/>
        <v>0</v>
      </c>
      <c r="AB54" s="78">
        <f t="shared" si="7"/>
        <v>0</v>
      </c>
      <c r="AC54" s="78"/>
      <c r="AD54" s="78">
        <f t="shared" si="33"/>
        <v>1</v>
      </c>
      <c r="AE54" s="65">
        <f t="shared" si="33"/>
        <v>0</v>
      </c>
      <c r="AF54" s="65">
        <f t="shared" si="33"/>
        <v>0</v>
      </c>
      <c r="AG54" s="65">
        <f t="shared" si="8"/>
        <v>4</v>
      </c>
      <c r="AH54" s="90">
        <f t="shared" si="34"/>
        <v>135.81</v>
      </c>
      <c r="AI54" s="90">
        <f t="shared" si="34"/>
        <v>45.27</v>
      </c>
      <c r="AJ54" s="78">
        <v>16</v>
      </c>
      <c r="AK54" s="78"/>
      <c r="AL54" s="78">
        <f t="shared" si="35"/>
        <v>6</v>
      </c>
      <c r="AM54" s="78"/>
      <c r="AN54" s="78"/>
      <c r="AO54" s="78"/>
      <c r="AP54" s="79"/>
      <c r="AQ54" s="91">
        <f t="shared" si="37"/>
        <v>0</v>
      </c>
      <c r="AR54" s="81"/>
      <c r="AS54" s="108"/>
      <c r="AT54" s="109"/>
      <c r="AU54" s="109"/>
      <c r="AV54" s="110"/>
      <c r="AW54" s="110"/>
      <c r="AX54" s="111"/>
    </row>
    <row r="55" spans="1:50" s="70" customFormat="1" ht="16.5" x14ac:dyDescent="0.25">
      <c r="A55" s="101"/>
      <c r="B55" s="10" t="s">
        <v>245</v>
      </c>
      <c r="C55" s="102" t="s">
        <v>217</v>
      </c>
      <c r="D55" s="105">
        <v>52.03</v>
      </c>
      <c r="E55" s="99" t="s">
        <v>193</v>
      </c>
      <c r="F55" s="105">
        <v>1</v>
      </c>
      <c r="G55" s="105">
        <v>1</v>
      </c>
      <c r="H55" s="104"/>
      <c r="I55" s="106">
        <f t="shared" si="10"/>
        <v>156.09</v>
      </c>
      <c r="J55" s="106">
        <f t="shared" si="11"/>
        <v>52.03</v>
      </c>
      <c r="K55" s="97">
        <v>1</v>
      </c>
      <c r="L55" s="97"/>
      <c r="M55" s="97"/>
      <c r="N55" s="107">
        <f t="shared" si="38"/>
        <v>52.03</v>
      </c>
      <c r="O55" s="78"/>
      <c r="P55" s="101">
        <f t="shared" si="36"/>
        <v>1</v>
      </c>
      <c r="Q55" s="101">
        <f t="shared" si="13"/>
        <v>1</v>
      </c>
      <c r="R55" s="78"/>
      <c r="S55" s="78">
        <f t="shared" si="15"/>
        <v>0</v>
      </c>
      <c r="T55" s="78">
        <f t="shared" si="16"/>
        <v>0</v>
      </c>
      <c r="U55" s="78"/>
      <c r="V55" s="78">
        <f t="shared" si="31"/>
        <v>0</v>
      </c>
      <c r="W55" s="78">
        <f t="shared" si="32"/>
        <v>4</v>
      </c>
      <c r="X55" s="78">
        <f t="shared" si="17"/>
        <v>0</v>
      </c>
      <c r="Y55" s="78"/>
      <c r="Z55" s="78"/>
      <c r="AA55" s="78">
        <f t="shared" si="6"/>
        <v>0</v>
      </c>
      <c r="AB55" s="78">
        <f t="shared" si="7"/>
        <v>0</v>
      </c>
      <c r="AC55" s="78"/>
      <c r="AD55" s="78">
        <f t="shared" si="33"/>
        <v>1</v>
      </c>
      <c r="AE55" s="65">
        <f t="shared" si="33"/>
        <v>0</v>
      </c>
      <c r="AF55" s="65">
        <f t="shared" si="33"/>
        <v>0</v>
      </c>
      <c r="AG55" s="65">
        <f t="shared" si="8"/>
        <v>4</v>
      </c>
      <c r="AH55" s="90">
        <f t="shared" si="34"/>
        <v>156.09</v>
      </c>
      <c r="AI55" s="90">
        <f t="shared" si="34"/>
        <v>52.03</v>
      </c>
      <c r="AJ55" s="78"/>
      <c r="AK55" s="78"/>
      <c r="AL55" s="78">
        <f t="shared" si="35"/>
        <v>4</v>
      </c>
      <c r="AM55" s="78"/>
      <c r="AN55" s="78"/>
      <c r="AO55" s="78"/>
      <c r="AP55" s="79"/>
      <c r="AQ55" s="91">
        <f t="shared" si="37"/>
        <v>0</v>
      </c>
      <c r="AR55" s="81"/>
      <c r="AS55" s="108"/>
      <c r="AT55" s="109"/>
      <c r="AU55" s="109"/>
      <c r="AV55" s="110"/>
      <c r="AW55" s="110"/>
      <c r="AX55" s="111"/>
    </row>
    <row r="56" spans="1:50" s="70" customFormat="1" ht="16.5" x14ac:dyDescent="0.25">
      <c r="A56" s="101"/>
      <c r="B56" s="10" t="s">
        <v>246</v>
      </c>
      <c r="C56" s="102" t="s">
        <v>217</v>
      </c>
      <c r="D56" s="105">
        <v>41.22</v>
      </c>
      <c r="E56" s="99" t="s">
        <v>193</v>
      </c>
      <c r="F56" s="105">
        <v>1</v>
      </c>
      <c r="G56" s="105">
        <v>1</v>
      </c>
      <c r="H56" s="104"/>
      <c r="I56" s="106">
        <f t="shared" si="10"/>
        <v>123.66</v>
      </c>
      <c r="J56" s="106">
        <f t="shared" si="11"/>
        <v>41.22</v>
      </c>
      <c r="K56" s="97">
        <v>1</v>
      </c>
      <c r="L56" s="97"/>
      <c r="M56" s="97"/>
      <c r="N56" s="107">
        <f t="shared" si="38"/>
        <v>41.22</v>
      </c>
      <c r="O56" s="78"/>
      <c r="P56" s="101">
        <f t="shared" si="36"/>
        <v>1</v>
      </c>
      <c r="Q56" s="101">
        <f t="shared" si="13"/>
        <v>1</v>
      </c>
      <c r="R56" s="78"/>
      <c r="S56" s="78">
        <f t="shared" si="15"/>
        <v>0</v>
      </c>
      <c r="T56" s="78">
        <f t="shared" si="16"/>
        <v>0</v>
      </c>
      <c r="U56" s="78"/>
      <c r="V56" s="78">
        <f t="shared" si="31"/>
        <v>0</v>
      </c>
      <c r="W56" s="78">
        <f t="shared" si="32"/>
        <v>4</v>
      </c>
      <c r="X56" s="78">
        <f t="shared" si="17"/>
        <v>0</v>
      </c>
      <c r="Y56" s="78"/>
      <c r="Z56" s="78"/>
      <c r="AA56" s="78">
        <f t="shared" si="6"/>
        <v>0</v>
      </c>
      <c r="AB56" s="78">
        <f t="shared" si="7"/>
        <v>0</v>
      </c>
      <c r="AC56" s="78"/>
      <c r="AD56" s="78">
        <f t="shared" si="33"/>
        <v>1</v>
      </c>
      <c r="AE56" s="65">
        <f t="shared" si="33"/>
        <v>0</v>
      </c>
      <c r="AF56" s="65">
        <f t="shared" si="33"/>
        <v>0</v>
      </c>
      <c r="AG56" s="65">
        <f t="shared" si="8"/>
        <v>4</v>
      </c>
      <c r="AH56" s="90">
        <f t="shared" si="34"/>
        <v>123.66</v>
      </c>
      <c r="AI56" s="90">
        <f t="shared" si="34"/>
        <v>41.22</v>
      </c>
      <c r="AJ56" s="78"/>
      <c r="AK56" s="78"/>
      <c r="AL56" s="78">
        <f t="shared" si="35"/>
        <v>4</v>
      </c>
      <c r="AM56" s="78"/>
      <c r="AN56" s="78"/>
      <c r="AO56" s="78"/>
      <c r="AP56" s="79"/>
      <c r="AQ56" s="91">
        <f t="shared" si="37"/>
        <v>0</v>
      </c>
      <c r="AR56" s="81"/>
      <c r="AS56" s="108"/>
      <c r="AT56" s="109"/>
      <c r="AU56" s="109"/>
      <c r="AV56" s="110"/>
      <c r="AW56" s="110"/>
      <c r="AX56" s="111"/>
    </row>
    <row r="57" spans="1:50" s="70" customFormat="1" ht="16.5" x14ac:dyDescent="0.25">
      <c r="A57" s="101"/>
      <c r="B57" s="10" t="s">
        <v>247</v>
      </c>
      <c r="C57" s="102" t="s">
        <v>217</v>
      </c>
      <c r="D57" s="105">
        <v>43.75</v>
      </c>
      <c r="E57" s="99" t="s">
        <v>193</v>
      </c>
      <c r="F57" s="104"/>
      <c r="G57" s="105">
        <v>1</v>
      </c>
      <c r="H57" s="104"/>
      <c r="I57" s="106">
        <f t="shared" si="10"/>
        <v>131.25</v>
      </c>
      <c r="J57" s="106">
        <f t="shared" si="11"/>
        <v>43.75</v>
      </c>
      <c r="K57" s="97">
        <v>1</v>
      </c>
      <c r="L57" s="97"/>
      <c r="M57" s="97"/>
      <c r="N57" s="107">
        <f t="shared" si="38"/>
        <v>43.75</v>
      </c>
      <c r="O57" s="78"/>
      <c r="P57" s="101">
        <f t="shared" si="36"/>
        <v>1</v>
      </c>
      <c r="Q57" s="101">
        <f t="shared" si="13"/>
        <v>1</v>
      </c>
      <c r="R57" s="78"/>
      <c r="S57" s="78">
        <f t="shared" si="15"/>
        <v>0</v>
      </c>
      <c r="T57" s="78">
        <f t="shared" si="16"/>
        <v>0</v>
      </c>
      <c r="U57" s="78"/>
      <c r="V57" s="78">
        <f t="shared" si="31"/>
        <v>0</v>
      </c>
      <c r="W57" s="78">
        <f t="shared" si="32"/>
        <v>2</v>
      </c>
      <c r="X57" s="78">
        <f t="shared" si="17"/>
        <v>0</v>
      </c>
      <c r="Y57" s="78"/>
      <c r="Z57" s="78"/>
      <c r="AA57" s="78">
        <f t="shared" si="6"/>
        <v>0</v>
      </c>
      <c r="AB57" s="78">
        <f t="shared" si="7"/>
        <v>0</v>
      </c>
      <c r="AC57" s="78"/>
      <c r="AD57" s="78">
        <f t="shared" si="33"/>
        <v>1</v>
      </c>
      <c r="AE57" s="65">
        <f t="shared" si="33"/>
        <v>0</v>
      </c>
      <c r="AF57" s="65">
        <f t="shared" si="33"/>
        <v>0</v>
      </c>
      <c r="AG57" s="65">
        <f t="shared" si="8"/>
        <v>4</v>
      </c>
      <c r="AH57" s="90">
        <f t="shared" si="34"/>
        <v>131.25</v>
      </c>
      <c r="AI57" s="90">
        <f t="shared" si="34"/>
        <v>43.75</v>
      </c>
      <c r="AJ57" s="78"/>
      <c r="AK57" s="78"/>
      <c r="AL57" s="78">
        <f t="shared" si="35"/>
        <v>2</v>
      </c>
      <c r="AM57" s="78"/>
      <c r="AN57" s="78"/>
      <c r="AO57" s="78"/>
      <c r="AP57" s="79"/>
      <c r="AQ57" s="91">
        <f t="shared" si="37"/>
        <v>0</v>
      </c>
      <c r="AR57" s="81"/>
      <c r="AS57" s="108"/>
      <c r="AT57" s="109"/>
      <c r="AU57" s="109"/>
      <c r="AV57" s="110"/>
      <c r="AW57" s="110"/>
      <c r="AX57" s="111"/>
    </row>
    <row r="58" spans="1:50" s="70" customFormat="1" ht="16.5" x14ac:dyDescent="0.25">
      <c r="A58" s="101"/>
      <c r="B58" s="10" t="s">
        <v>248</v>
      </c>
      <c r="C58" s="102" t="s">
        <v>217</v>
      </c>
      <c r="D58" s="105">
        <v>48.13</v>
      </c>
      <c r="E58" s="99" t="s">
        <v>193</v>
      </c>
      <c r="F58" s="105">
        <v>1</v>
      </c>
      <c r="G58" s="105">
        <v>3</v>
      </c>
      <c r="H58" s="104"/>
      <c r="I58" s="106">
        <f t="shared" si="10"/>
        <v>144.39000000000001</v>
      </c>
      <c r="J58" s="106">
        <f t="shared" si="11"/>
        <v>48.13</v>
      </c>
      <c r="K58" s="97">
        <v>1</v>
      </c>
      <c r="L58" s="97"/>
      <c r="M58" s="97"/>
      <c r="N58" s="107">
        <f t="shared" si="38"/>
        <v>48.13</v>
      </c>
      <c r="O58" s="78"/>
      <c r="P58" s="101">
        <f t="shared" si="36"/>
        <v>1</v>
      </c>
      <c r="Q58" s="101">
        <f t="shared" si="13"/>
        <v>1</v>
      </c>
      <c r="R58" s="78"/>
      <c r="S58" s="78">
        <f t="shared" si="15"/>
        <v>0</v>
      </c>
      <c r="T58" s="78">
        <f t="shared" si="16"/>
        <v>0</v>
      </c>
      <c r="U58" s="78"/>
      <c r="V58" s="78">
        <f t="shared" si="31"/>
        <v>0</v>
      </c>
      <c r="W58" s="78">
        <f t="shared" si="32"/>
        <v>8</v>
      </c>
      <c r="X58" s="78">
        <f t="shared" si="17"/>
        <v>0</v>
      </c>
      <c r="Y58" s="78"/>
      <c r="Z58" s="78"/>
      <c r="AA58" s="78">
        <f t="shared" si="6"/>
        <v>0</v>
      </c>
      <c r="AB58" s="78">
        <f t="shared" si="7"/>
        <v>0</v>
      </c>
      <c r="AC58" s="78"/>
      <c r="AD58" s="78">
        <f t="shared" si="33"/>
        <v>1</v>
      </c>
      <c r="AE58" s="65">
        <f t="shared" si="33"/>
        <v>0</v>
      </c>
      <c r="AF58" s="65">
        <f t="shared" si="33"/>
        <v>0</v>
      </c>
      <c r="AG58" s="65">
        <f t="shared" si="8"/>
        <v>4</v>
      </c>
      <c r="AH58" s="90">
        <f t="shared" si="34"/>
        <v>144.39000000000001</v>
      </c>
      <c r="AI58" s="90">
        <f t="shared" si="34"/>
        <v>48.13</v>
      </c>
      <c r="AJ58" s="78"/>
      <c r="AK58" s="78"/>
      <c r="AL58" s="78">
        <f t="shared" si="35"/>
        <v>8</v>
      </c>
      <c r="AM58" s="78"/>
      <c r="AN58" s="78"/>
      <c r="AO58" s="78"/>
      <c r="AP58" s="79"/>
      <c r="AQ58" s="91">
        <f t="shared" si="37"/>
        <v>0</v>
      </c>
      <c r="AR58" s="81"/>
      <c r="AS58" s="108"/>
      <c r="AT58" s="109"/>
      <c r="AU58" s="109"/>
      <c r="AV58" s="110"/>
      <c r="AW58" s="110"/>
      <c r="AX58" s="111"/>
    </row>
    <row r="59" spans="1:50" s="70" customFormat="1" ht="16.5" x14ac:dyDescent="0.25">
      <c r="A59" s="101"/>
      <c r="B59" s="10" t="s">
        <v>249</v>
      </c>
      <c r="C59" s="102" t="s">
        <v>217</v>
      </c>
      <c r="D59" s="105">
        <v>46.72</v>
      </c>
      <c r="E59" s="99" t="s">
        <v>193</v>
      </c>
      <c r="F59" s="104"/>
      <c r="G59" s="105">
        <v>1</v>
      </c>
      <c r="H59" s="104"/>
      <c r="I59" s="106">
        <f t="shared" si="10"/>
        <v>140.16</v>
      </c>
      <c r="J59" s="106">
        <f t="shared" si="11"/>
        <v>46.72</v>
      </c>
      <c r="K59" s="97">
        <v>1</v>
      </c>
      <c r="L59" s="97"/>
      <c r="M59" s="97"/>
      <c r="N59" s="107">
        <f t="shared" si="38"/>
        <v>46.72</v>
      </c>
      <c r="O59" s="78"/>
      <c r="P59" s="101">
        <f t="shared" si="36"/>
        <v>1</v>
      </c>
      <c r="Q59" s="101">
        <f t="shared" si="13"/>
        <v>1</v>
      </c>
      <c r="R59" s="78"/>
      <c r="S59" s="78">
        <f t="shared" si="15"/>
        <v>0</v>
      </c>
      <c r="T59" s="78">
        <f t="shared" si="16"/>
        <v>0</v>
      </c>
      <c r="U59" s="78"/>
      <c r="V59" s="78">
        <f t="shared" si="31"/>
        <v>0</v>
      </c>
      <c r="W59" s="78">
        <f t="shared" si="32"/>
        <v>2</v>
      </c>
      <c r="X59" s="78">
        <f t="shared" si="17"/>
        <v>0</v>
      </c>
      <c r="Y59" s="78"/>
      <c r="Z59" s="78"/>
      <c r="AA59" s="78">
        <f t="shared" si="6"/>
        <v>0</v>
      </c>
      <c r="AB59" s="78">
        <f t="shared" si="7"/>
        <v>0</v>
      </c>
      <c r="AC59" s="78"/>
      <c r="AD59" s="78">
        <f t="shared" si="33"/>
        <v>1</v>
      </c>
      <c r="AE59" s="65">
        <f t="shared" si="33"/>
        <v>0</v>
      </c>
      <c r="AF59" s="65">
        <f t="shared" si="33"/>
        <v>0</v>
      </c>
      <c r="AG59" s="65">
        <f t="shared" si="8"/>
        <v>4</v>
      </c>
      <c r="AH59" s="90">
        <f t="shared" si="34"/>
        <v>140.16</v>
      </c>
      <c r="AI59" s="90">
        <f t="shared" si="34"/>
        <v>46.72</v>
      </c>
      <c r="AJ59" s="78"/>
      <c r="AK59" s="78"/>
      <c r="AL59" s="78">
        <f t="shared" si="35"/>
        <v>2</v>
      </c>
      <c r="AM59" s="78"/>
      <c r="AN59" s="78"/>
      <c r="AO59" s="78"/>
      <c r="AP59" s="79"/>
      <c r="AQ59" s="91">
        <f t="shared" si="37"/>
        <v>0</v>
      </c>
      <c r="AR59" s="81"/>
      <c r="AS59" s="108"/>
      <c r="AT59" s="109"/>
      <c r="AU59" s="109"/>
      <c r="AV59" s="110"/>
      <c r="AW59" s="110"/>
      <c r="AX59" s="111"/>
    </row>
    <row r="60" spans="1:50" s="70" customFormat="1" ht="16.5" x14ac:dyDescent="0.25">
      <c r="A60" s="101"/>
      <c r="B60" s="10" t="s">
        <v>250</v>
      </c>
      <c r="C60" s="102" t="s">
        <v>217</v>
      </c>
      <c r="D60" s="105">
        <v>37.96</v>
      </c>
      <c r="E60" s="99" t="s">
        <v>193</v>
      </c>
      <c r="F60" s="104"/>
      <c r="G60" s="105">
        <v>2</v>
      </c>
      <c r="H60" s="104"/>
      <c r="I60" s="106">
        <f t="shared" si="10"/>
        <v>113.88</v>
      </c>
      <c r="J60" s="106">
        <f t="shared" si="11"/>
        <v>37.96</v>
      </c>
      <c r="K60" s="97">
        <v>1</v>
      </c>
      <c r="L60" s="97"/>
      <c r="M60" s="97"/>
      <c r="N60" s="107">
        <f t="shared" si="38"/>
        <v>37.96</v>
      </c>
      <c r="O60" s="78"/>
      <c r="P60" s="101">
        <f t="shared" si="36"/>
        <v>1</v>
      </c>
      <c r="Q60" s="101">
        <f t="shared" si="13"/>
        <v>1</v>
      </c>
      <c r="R60" s="78"/>
      <c r="S60" s="78">
        <f t="shared" si="15"/>
        <v>0</v>
      </c>
      <c r="T60" s="78">
        <f t="shared" si="16"/>
        <v>0</v>
      </c>
      <c r="U60" s="78"/>
      <c r="V60" s="78">
        <f t="shared" si="31"/>
        <v>0</v>
      </c>
      <c r="W60" s="78">
        <f t="shared" si="32"/>
        <v>4</v>
      </c>
      <c r="X60" s="78">
        <f t="shared" si="17"/>
        <v>0</v>
      </c>
      <c r="Y60" s="78"/>
      <c r="Z60" s="78"/>
      <c r="AA60" s="78">
        <f t="shared" si="6"/>
        <v>0</v>
      </c>
      <c r="AB60" s="78">
        <f t="shared" si="7"/>
        <v>0</v>
      </c>
      <c r="AC60" s="78"/>
      <c r="AD60" s="78">
        <f t="shared" si="33"/>
        <v>1</v>
      </c>
      <c r="AE60" s="65">
        <f t="shared" si="33"/>
        <v>0</v>
      </c>
      <c r="AF60" s="65">
        <f t="shared" si="33"/>
        <v>0</v>
      </c>
      <c r="AG60" s="65">
        <f t="shared" si="8"/>
        <v>4</v>
      </c>
      <c r="AH60" s="90">
        <f t="shared" si="34"/>
        <v>113.88</v>
      </c>
      <c r="AI60" s="90">
        <f t="shared" si="34"/>
        <v>37.96</v>
      </c>
      <c r="AJ60" s="78"/>
      <c r="AK60" s="78"/>
      <c r="AL60" s="78">
        <f t="shared" si="35"/>
        <v>4</v>
      </c>
      <c r="AM60" s="78"/>
      <c r="AN60" s="78"/>
      <c r="AO60" s="78"/>
      <c r="AP60" s="79"/>
      <c r="AQ60" s="91">
        <f t="shared" si="37"/>
        <v>0</v>
      </c>
      <c r="AR60" s="81"/>
      <c r="AS60" s="108"/>
      <c r="AT60" s="109"/>
      <c r="AU60" s="109"/>
      <c r="AV60" s="110"/>
      <c r="AW60" s="110"/>
      <c r="AX60" s="111"/>
    </row>
    <row r="61" spans="1:50" s="70" customFormat="1" ht="16.5" x14ac:dyDescent="0.25">
      <c r="A61" s="101"/>
      <c r="B61" s="10" t="s">
        <v>251</v>
      </c>
      <c r="C61" s="102" t="s">
        <v>217</v>
      </c>
      <c r="D61" s="105">
        <v>34.880000000000003</v>
      </c>
      <c r="E61" s="99" t="s">
        <v>193</v>
      </c>
      <c r="F61" s="104"/>
      <c r="G61" s="105">
        <v>3</v>
      </c>
      <c r="H61" s="104"/>
      <c r="I61" s="106">
        <f t="shared" si="10"/>
        <v>104.64000000000001</v>
      </c>
      <c r="J61" s="106">
        <f t="shared" si="11"/>
        <v>34.880000000000003</v>
      </c>
      <c r="K61" s="97">
        <v>1</v>
      </c>
      <c r="L61" s="97"/>
      <c r="M61" s="97"/>
      <c r="N61" s="107">
        <f t="shared" si="38"/>
        <v>34.880000000000003</v>
      </c>
      <c r="O61" s="78"/>
      <c r="P61" s="101">
        <f t="shared" si="36"/>
        <v>1</v>
      </c>
      <c r="Q61" s="101">
        <f t="shared" si="13"/>
        <v>1</v>
      </c>
      <c r="R61" s="78"/>
      <c r="S61" s="78">
        <f t="shared" si="15"/>
        <v>0</v>
      </c>
      <c r="T61" s="78">
        <f t="shared" si="16"/>
        <v>0</v>
      </c>
      <c r="U61" s="78"/>
      <c r="V61" s="78">
        <f t="shared" si="31"/>
        <v>0</v>
      </c>
      <c r="W61" s="78">
        <f t="shared" si="32"/>
        <v>6</v>
      </c>
      <c r="X61" s="78">
        <f t="shared" si="17"/>
        <v>0</v>
      </c>
      <c r="Y61" s="78"/>
      <c r="Z61" s="78"/>
      <c r="AA61" s="78">
        <f t="shared" si="6"/>
        <v>0</v>
      </c>
      <c r="AB61" s="78">
        <f t="shared" si="7"/>
        <v>0</v>
      </c>
      <c r="AC61" s="78"/>
      <c r="AD61" s="78">
        <f t="shared" si="33"/>
        <v>1</v>
      </c>
      <c r="AE61" s="65">
        <f t="shared" si="33"/>
        <v>0</v>
      </c>
      <c r="AF61" s="65">
        <f t="shared" si="33"/>
        <v>0</v>
      </c>
      <c r="AG61" s="65">
        <f t="shared" si="8"/>
        <v>4</v>
      </c>
      <c r="AH61" s="90">
        <f t="shared" si="34"/>
        <v>104.64000000000001</v>
      </c>
      <c r="AI61" s="90">
        <f t="shared" si="34"/>
        <v>34.880000000000003</v>
      </c>
      <c r="AJ61" s="78"/>
      <c r="AK61" s="78"/>
      <c r="AL61" s="78">
        <f t="shared" si="35"/>
        <v>6</v>
      </c>
      <c r="AM61" s="78"/>
      <c r="AN61" s="78"/>
      <c r="AO61" s="78"/>
      <c r="AP61" s="79"/>
      <c r="AQ61" s="91">
        <f t="shared" si="37"/>
        <v>0</v>
      </c>
      <c r="AR61" s="81"/>
      <c r="AS61" s="108"/>
      <c r="AT61" s="109"/>
      <c r="AU61" s="109"/>
      <c r="AV61" s="110"/>
      <c r="AW61" s="110"/>
      <c r="AX61" s="111"/>
    </row>
    <row r="62" spans="1:50" s="70" customFormat="1" ht="16.5" x14ac:dyDescent="0.25">
      <c r="A62" s="101"/>
      <c r="B62" s="10" t="s">
        <v>252</v>
      </c>
      <c r="C62" s="102" t="s">
        <v>217</v>
      </c>
      <c r="D62" s="103">
        <f>25.5+4</f>
        <v>29.5</v>
      </c>
      <c r="E62" s="99" t="s">
        <v>196</v>
      </c>
      <c r="F62" s="104"/>
      <c r="G62" s="105">
        <v>3</v>
      </c>
      <c r="H62" s="105">
        <v>1</v>
      </c>
      <c r="I62" s="106">
        <f t="shared" si="10"/>
        <v>88.5</v>
      </c>
      <c r="J62" s="106">
        <f t="shared" si="11"/>
        <v>29.5</v>
      </c>
      <c r="K62" s="97">
        <v>1</v>
      </c>
      <c r="L62" s="97"/>
      <c r="M62" s="97"/>
      <c r="N62" s="107">
        <f t="shared" si="38"/>
        <v>29.5</v>
      </c>
      <c r="O62" s="78"/>
      <c r="P62" s="101">
        <f t="shared" si="36"/>
        <v>1</v>
      </c>
      <c r="Q62" s="101">
        <f t="shared" si="13"/>
        <v>1</v>
      </c>
      <c r="R62" s="78"/>
      <c r="S62" s="78">
        <f t="shared" si="15"/>
        <v>0</v>
      </c>
      <c r="T62" s="78">
        <f t="shared" si="16"/>
        <v>0</v>
      </c>
      <c r="U62" s="78">
        <v>1</v>
      </c>
      <c r="V62" s="78">
        <f t="shared" si="31"/>
        <v>4</v>
      </c>
      <c r="W62" s="78">
        <f t="shared" si="32"/>
        <v>6</v>
      </c>
      <c r="X62" s="78">
        <f t="shared" si="17"/>
        <v>1</v>
      </c>
      <c r="Y62" s="78"/>
      <c r="Z62" s="78"/>
      <c r="AA62" s="78">
        <f t="shared" si="6"/>
        <v>0</v>
      </c>
      <c r="AB62" s="78">
        <f t="shared" si="7"/>
        <v>0</v>
      </c>
      <c r="AC62" s="78"/>
      <c r="AD62" s="78">
        <f t="shared" si="33"/>
        <v>1</v>
      </c>
      <c r="AE62" s="65">
        <f t="shared" si="33"/>
        <v>0</v>
      </c>
      <c r="AF62" s="65">
        <f t="shared" si="33"/>
        <v>0</v>
      </c>
      <c r="AG62" s="65">
        <f t="shared" si="8"/>
        <v>4</v>
      </c>
      <c r="AH62" s="90">
        <f t="shared" si="34"/>
        <v>88.5</v>
      </c>
      <c r="AI62" s="90">
        <f t="shared" si="34"/>
        <v>29.5</v>
      </c>
      <c r="AJ62" s="78"/>
      <c r="AK62" s="78"/>
      <c r="AL62" s="78">
        <f t="shared" si="35"/>
        <v>10</v>
      </c>
      <c r="AM62" s="78"/>
      <c r="AN62" s="78"/>
      <c r="AO62" s="78"/>
      <c r="AP62" s="79"/>
      <c r="AQ62" s="91">
        <f t="shared" si="37"/>
        <v>0</v>
      </c>
      <c r="AR62" s="81"/>
      <c r="AS62" s="108"/>
      <c r="AT62" s="109"/>
      <c r="AU62" s="109"/>
      <c r="AV62" s="110"/>
      <c r="AW62" s="110"/>
      <c r="AX62" s="111"/>
    </row>
    <row r="63" spans="1:50" s="70" customFormat="1" ht="16.5" x14ac:dyDescent="0.25">
      <c r="A63" s="101"/>
      <c r="B63" s="115" t="s">
        <v>253</v>
      </c>
      <c r="C63" s="113" t="s">
        <v>254</v>
      </c>
      <c r="D63" s="105">
        <f>36.37+5</f>
        <v>41.37</v>
      </c>
      <c r="E63" s="99" t="s">
        <v>193</v>
      </c>
      <c r="F63" s="104"/>
      <c r="G63" s="104"/>
      <c r="H63" s="104"/>
      <c r="I63" s="106">
        <f t="shared" si="10"/>
        <v>124.10999999999999</v>
      </c>
      <c r="J63" s="106">
        <f t="shared" si="11"/>
        <v>41.37</v>
      </c>
      <c r="K63" s="97">
        <v>2</v>
      </c>
      <c r="L63" s="97"/>
      <c r="M63" s="97"/>
      <c r="N63" s="107">
        <f t="shared" si="38"/>
        <v>41.37</v>
      </c>
      <c r="O63" s="78">
        <v>12</v>
      </c>
      <c r="P63" s="101"/>
      <c r="Q63" s="101"/>
      <c r="R63" s="78">
        <v>2</v>
      </c>
      <c r="S63" s="78">
        <v>2</v>
      </c>
      <c r="T63" s="78">
        <v>6</v>
      </c>
      <c r="U63" s="78"/>
      <c r="V63" s="78">
        <v>8</v>
      </c>
      <c r="W63" s="78">
        <f t="shared" si="32"/>
        <v>0</v>
      </c>
      <c r="X63" s="78">
        <f t="shared" si="17"/>
        <v>0</v>
      </c>
      <c r="Y63" s="78">
        <v>8</v>
      </c>
      <c r="Z63" s="78">
        <v>4</v>
      </c>
      <c r="AA63" s="78">
        <f t="shared" si="6"/>
        <v>1.6</v>
      </c>
      <c r="AB63" s="78">
        <f t="shared" si="7"/>
        <v>0.8</v>
      </c>
      <c r="AC63" s="78"/>
      <c r="AD63" s="78">
        <f t="shared" si="33"/>
        <v>2</v>
      </c>
      <c r="AE63" s="65">
        <f t="shared" si="33"/>
        <v>0</v>
      </c>
      <c r="AF63" s="65">
        <f t="shared" si="33"/>
        <v>0</v>
      </c>
      <c r="AG63" s="65">
        <f t="shared" si="8"/>
        <v>8</v>
      </c>
      <c r="AH63" s="90">
        <f t="shared" si="34"/>
        <v>124.10999999999999</v>
      </c>
      <c r="AI63" s="90">
        <f t="shared" si="34"/>
        <v>41.37</v>
      </c>
      <c r="AJ63" s="78">
        <v>16</v>
      </c>
      <c r="AK63" s="78"/>
      <c r="AL63" s="78">
        <f t="shared" si="35"/>
        <v>8</v>
      </c>
      <c r="AM63" s="78"/>
      <c r="AN63" s="78">
        <v>12</v>
      </c>
      <c r="AO63" s="78"/>
      <c r="AP63" s="79"/>
      <c r="AQ63" s="91">
        <f t="shared" si="37"/>
        <v>0</v>
      </c>
      <c r="AR63" s="81"/>
      <c r="AS63" s="108"/>
      <c r="AT63" s="109"/>
      <c r="AU63" s="109"/>
      <c r="AV63" s="110"/>
      <c r="AW63" s="110"/>
      <c r="AX63" s="111"/>
    </row>
    <row r="64" spans="1:50" s="70" customFormat="1" ht="16.5" x14ac:dyDescent="0.25">
      <c r="A64" s="101"/>
      <c r="B64" s="10" t="s">
        <v>255</v>
      </c>
      <c r="C64" s="102" t="s">
        <v>217</v>
      </c>
      <c r="D64" s="105">
        <f>30.29+5</f>
        <v>35.29</v>
      </c>
      <c r="E64" s="99" t="s">
        <v>193</v>
      </c>
      <c r="F64" s="104"/>
      <c r="G64" s="105">
        <v>1</v>
      </c>
      <c r="H64" s="104"/>
      <c r="I64" s="106">
        <f t="shared" si="10"/>
        <v>105.87</v>
      </c>
      <c r="J64" s="106">
        <f t="shared" si="11"/>
        <v>35.29</v>
      </c>
      <c r="K64" s="97">
        <v>1</v>
      </c>
      <c r="L64" s="97"/>
      <c r="M64" s="97"/>
      <c r="N64" s="107">
        <f>D64</f>
        <v>35.29</v>
      </c>
      <c r="O64" s="78"/>
      <c r="P64" s="101">
        <f>K64</f>
        <v>1</v>
      </c>
      <c r="Q64" s="101">
        <f t="shared" si="13"/>
        <v>1</v>
      </c>
      <c r="R64" s="78"/>
      <c r="S64" s="78">
        <f t="shared" si="15"/>
        <v>0</v>
      </c>
      <c r="T64" s="78">
        <f t="shared" si="16"/>
        <v>0</v>
      </c>
      <c r="U64" s="78"/>
      <c r="V64" s="78">
        <f>H64*4</f>
        <v>0</v>
      </c>
      <c r="W64" s="78">
        <f t="shared" si="32"/>
        <v>2</v>
      </c>
      <c r="X64" s="78">
        <f t="shared" si="17"/>
        <v>0</v>
      </c>
      <c r="Y64" s="78"/>
      <c r="Z64" s="78"/>
      <c r="AA64" s="78">
        <f t="shared" si="6"/>
        <v>0</v>
      </c>
      <c r="AB64" s="78">
        <f t="shared" si="7"/>
        <v>0</v>
      </c>
      <c r="AC64" s="78"/>
      <c r="AD64" s="78">
        <f t="shared" si="33"/>
        <v>1</v>
      </c>
      <c r="AE64" s="65">
        <f t="shared" si="33"/>
        <v>0</v>
      </c>
      <c r="AF64" s="65">
        <f t="shared" si="33"/>
        <v>0</v>
      </c>
      <c r="AG64" s="65">
        <f t="shared" si="8"/>
        <v>4</v>
      </c>
      <c r="AH64" s="90">
        <f t="shared" si="34"/>
        <v>105.87</v>
      </c>
      <c r="AI64" s="90">
        <f t="shared" si="34"/>
        <v>35.29</v>
      </c>
      <c r="AJ64" s="78"/>
      <c r="AK64" s="78"/>
      <c r="AL64" s="78">
        <f t="shared" si="35"/>
        <v>2</v>
      </c>
      <c r="AM64" s="78"/>
      <c r="AN64" s="78"/>
      <c r="AO64" s="78"/>
      <c r="AP64" s="79"/>
      <c r="AQ64" s="91">
        <f t="shared" si="37"/>
        <v>0</v>
      </c>
      <c r="AR64" s="81"/>
      <c r="AS64" s="108"/>
      <c r="AT64" s="109"/>
      <c r="AU64" s="109"/>
      <c r="AV64" s="110"/>
      <c r="AW64" s="110"/>
      <c r="AX64" s="111"/>
    </row>
    <row r="65" spans="1:50" s="70" customFormat="1" ht="16.5" x14ac:dyDescent="0.25">
      <c r="A65" s="101"/>
      <c r="B65" s="10" t="s">
        <v>256</v>
      </c>
      <c r="C65" s="102" t="s">
        <v>217</v>
      </c>
      <c r="D65" s="105">
        <f>35.2+2</f>
        <v>37.200000000000003</v>
      </c>
      <c r="E65" s="99" t="s">
        <v>193</v>
      </c>
      <c r="F65" s="104"/>
      <c r="G65" s="104"/>
      <c r="H65" s="104"/>
      <c r="I65" s="106">
        <f t="shared" si="10"/>
        <v>111.60000000000001</v>
      </c>
      <c r="J65" s="106">
        <f t="shared" si="11"/>
        <v>37.200000000000003</v>
      </c>
      <c r="K65" s="97">
        <v>1</v>
      </c>
      <c r="L65" s="97"/>
      <c r="M65" s="97"/>
      <c r="N65" s="107">
        <f t="shared" si="38"/>
        <v>37.200000000000003</v>
      </c>
      <c r="O65" s="78"/>
      <c r="P65" s="101">
        <f>K65</f>
        <v>1</v>
      </c>
      <c r="Q65" s="101">
        <f t="shared" si="13"/>
        <v>1</v>
      </c>
      <c r="R65" s="78"/>
      <c r="S65" s="78">
        <f t="shared" si="15"/>
        <v>0</v>
      </c>
      <c r="T65" s="78">
        <f t="shared" si="16"/>
        <v>0</v>
      </c>
      <c r="U65" s="78"/>
      <c r="V65" s="78">
        <f>H65*4</f>
        <v>0</v>
      </c>
      <c r="W65" s="78">
        <f t="shared" si="32"/>
        <v>0</v>
      </c>
      <c r="X65" s="78">
        <f t="shared" si="17"/>
        <v>0</v>
      </c>
      <c r="Y65" s="78"/>
      <c r="Z65" s="78"/>
      <c r="AA65" s="78">
        <f t="shared" si="6"/>
        <v>0</v>
      </c>
      <c r="AB65" s="78">
        <f t="shared" si="7"/>
        <v>0</v>
      </c>
      <c r="AC65" s="78"/>
      <c r="AD65" s="78">
        <f t="shared" si="33"/>
        <v>1</v>
      </c>
      <c r="AE65" s="65">
        <f t="shared" si="33"/>
        <v>0</v>
      </c>
      <c r="AF65" s="65">
        <f t="shared" si="33"/>
        <v>0</v>
      </c>
      <c r="AG65" s="65">
        <f t="shared" si="8"/>
        <v>4</v>
      </c>
      <c r="AH65" s="90">
        <f t="shared" si="34"/>
        <v>111.60000000000001</v>
      </c>
      <c r="AI65" s="90">
        <f t="shared" si="34"/>
        <v>37.200000000000003</v>
      </c>
      <c r="AJ65" s="78"/>
      <c r="AK65" s="78"/>
      <c r="AL65" s="78">
        <f t="shared" si="35"/>
        <v>0</v>
      </c>
      <c r="AM65" s="78"/>
      <c r="AN65" s="78"/>
      <c r="AO65" s="78"/>
      <c r="AP65" s="79"/>
      <c r="AQ65" s="91">
        <f t="shared" si="37"/>
        <v>0</v>
      </c>
      <c r="AR65" s="81"/>
      <c r="AS65" s="108"/>
      <c r="AT65" s="109"/>
      <c r="AU65" s="109"/>
      <c r="AV65" s="110"/>
      <c r="AW65" s="110"/>
      <c r="AX65" s="111"/>
    </row>
    <row r="66" spans="1:50" s="70" customFormat="1" ht="16.5" x14ac:dyDescent="0.25">
      <c r="A66" s="101"/>
      <c r="B66" s="10" t="s">
        <v>257</v>
      </c>
      <c r="C66" s="113" t="s">
        <v>258</v>
      </c>
      <c r="D66" s="105">
        <v>52.52</v>
      </c>
      <c r="E66" s="99" t="s">
        <v>193</v>
      </c>
      <c r="F66" s="104"/>
      <c r="G66" s="104"/>
      <c r="H66" s="104"/>
      <c r="I66" s="106">
        <f t="shared" si="10"/>
        <v>157.56</v>
      </c>
      <c r="J66" s="106">
        <f t="shared" si="11"/>
        <v>52.52</v>
      </c>
      <c r="K66" s="97">
        <v>1</v>
      </c>
      <c r="L66" s="97"/>
      <c r="M66" s="97"/>
      <c r="N66" s="107">
        <f t="shared" si="38"/>
        <v>52.52</v>
      </c>
      <c r="O66" s="78"/>
      <c r="P66" s="101">
        <f>K66</f>
        <v>1</v>
      </c>
      <c r="Q66" s="101">
        <f t="shared" si="13"/>
        <v>1</v>
      </c>
      <c r="R66" s="78">
        <v>1</v>
      </c>
      <c r="S66" s="78">
        <v>1</v>
      </c>
      <c r="T66" s="78">
        <v>3</v>
      </c>
      <c r="U66" s="78">
        <v>1</v>
      </c>
      <c r="V66" s="78">
        <f>H66*4</f>
        <v>0</v>
      </c>
      <c r="W66" s="78">
        <f t="shared" si="32"/>
        <v>0</v>
      </c>
      <c r="X66" s="78">
        <f t="shared" si="17"/>
        <v>1</v>
      </c>
      <c r="Y66" s="78"/>
      <c r="Z66" s="78"/>
      <c r="AA66" s="78">
        <f t="shared" si="6"/>
        <v>0</v>
      </c>
      <c r="AB66" s="78">
        <f t="shared" si="7"/>
        <v>0</v>
      </c>
      <c r="AC66" s="78"/>
      <c r="AD66" s="78">
        <f t="shared" si="33"/>
        <v>1</v>
      </c>
      <c r="AE66" s="65">
        <f t="shared" si="33"/>
        <v>0</v>
      </c>
      <c r="AF66" s="65">
        <f t="shared" si="33"/>
        <v>0</v>
      </c>
      <c r="AG66" s="65">
        <f t="shared" si="8"/>
        <v>4</v>
      </c>
      <c r="AH66" s="90">
        <f t="shared" si="34"/>
        <v>157.56</v>
      </c>
      <c r="AI66" s="90">
        <f t="shared" si="34"/>
        <v>52.52</v>
      </c>
      <c r="AJ66" s="78">
        <v>8</v>
      </c>
      <c r="AK66" s="78"/>
      <c r="AL66" s="78">
        <f t="shared" si="35"/>
        <v>0</v>
      </c>
      <c r="AM66" s="78"/>
      <c r="AN66" s="78"/>
      <c r="AO66" s="78"/>
      <c r="AP66" s="79"/>
      <c r="AQ66" s="91">
        <f t="shared" si="37"/>
        <v>0</v>
      </c>
      <c r="AR66" s="81"/>
      <c r="AS66" s="108"/>
      <c r="AT66" s="109"/>
      <c r="AU66" s="109"/>
      <c r="AV66" s="110"/>
      <c r="AW66" s="110"/>
      <c r="AX66" s="111"/>
    </row>
    <row r="67" spans="1:50" s="68" customFormat="1" ht="16.5" x14ac:dyDescent="0.25">
      <c r="A67" s="78">
        <v>4</v>
      </c>
      <c r="B67" s="86" t="s">
        <v>259</v>
      </c>
      <c r="C67" s="87"/>
      <c r="D67" s="90">
        <f>SUM(D68:D100)</f>
        <v>1421.2600000000004</v>
      </c>
      <c r="E67" s="90">
        <f t="shared" ref="E67:AO67" si="39">SUM(E68:E100)</f>
        <v>0</v>
      </c>
      <c r="F67" s="90">
        <f t="shared" si="39"/>
        <v>5</v>
      </c>
      <c r="G67" s="90">
        <f t="shared" si="39"/>
        <v>27</v>
      </c>
      <c r="H67" s="90">
        <f t="shared" si="39"/>
        <v>5</v>
      </c>
      <c r="I67" s="90">
        <f t="shared" si="39"/>
        <v>4263.78</v>
      </c>
      <c r="J67" s="90">
        <f t="shared" si="39"/>
        <v>1421.2600000000004</v>
      </c>
      <c r="K67" s="90">
        <f t="shared" si="39"/>
        <v>31</v>
      </c>
      <c r="L67" s="90">
        <f t="shared" si="39"/>
        <v>1</v>
      </c>
      <c r="M67" s="90">
        <f t="shared" si="39"/>
        <v>0</v>
      </c>
      <c r="N67" s="90">
        <f t="shared" si="39"/>
        <v>1421.2600000000004</v>
      </c>
      <c r="O67" s="90">
        <f t="shared" si="39"/>
        <v>17.5</v>
      </c>
      <c r="P67" s="90">
        <f t="shared" si="39"/>
        <v>31</v>
      </c>
      <c r="Q67" s="90">
        <f t="shared" si="39"/>
        <v>28</v>
      </c>
      <c r="R67" s="90">
        <f t="shared" si="39"/>
        <v>6</v>
      </c>
      <c r="S67" s="90">
        <f t="shared" si="39"/>
        <v>2</v>
      </c>
      <c r="T67" s="90">
        <f t="shared" si="39"/>
        <v>6</v>
      </c>
      <c r="U67" s="90">
        <f t="shared" si="39"/>
        <v>5</v>
      </c>
      <c r="V67" s="90">
        <f t="shared" si="39"/>
        <v>28</v>
      </c>
      <c r="W67" s="90">
        <f t="shared" si="39"/>
        <v>64</v>
      </c>
      <c r="X67" s="90">
        <f t="shared" si="39"/>
        <v>5</v>
      </c>
      <c r="Y67" s="90">
        <f t="shared" si="39"/>
        <v>12</v>
      </c>
      <c r="Z67" s="90">
        <f t="shared" si="39"/>
        <v>8</v>
      </c>
      <c r="AA67" s="90">
        <f t="shared" si="39"/>
        <v>3.2</v>
      </c>
      <c r="AB67" s="90">
        <f t="shared" si="39"/>
        <v>1.6</v>
      </c>
      <c r="AC67" s="90">
        <f t="shared" si="39"/>
        <v>0</v>
      </c>
      <c r="AD67" s="90">
        <f t="shared" si="39"/>
        <v>31</v>
      </c>
      <c r="AE67" s="90">
        <f t="shared" si="39"/>
        <v>1</v>
      </c>
      <c r="AF67" s="90">
        <f t="shared" si="39"/>
        <v>0</v>
      </c>
      <c r="AG67" s="90">
        <f t="shared" si="39"/>
        <v>128</v>
      </c>
      <c r="AH67" s="90">
        <f t="shared" si="39"/>
        <v>4263.78</v>
      </c>
      <c r="AI67" s="90">
        <f t="shared" si="39"/>
        <v>1421.2600000000004</v>
      </c>
      <c r="AJ67" s="90">
        <f t="shared" si="39"/>
        <v>32</v>
      </c>
      <c r="AK67" s="90">
        <f t="shared" si="39"/>
        <v>0</v>
      </c>
      <c r="AL67" s="90">
        <f t="shared" si="39"/>
        <v>92</v>
      </c>
      <c r="AM67" s="90">
        <f t="shared" si="39"/>
        <v>0</v>
      </c>
      <c r="AN67" s="90">
        <f t="shared" si="39"/>
        <v>0</v>
      </c>
      <c r="AO67" s="90">
        <f t="shared" si="39"/>
        <v>15</v>
      </c>
      <c r="AP67" s="90"/>
      <c r="AQ67" s="91">
        <f t="shared" si="37"/>
        <v>0</v>
      </c>
      <c r="AR67" s="81"/>
      <c r="AS67" s="82"/>
      <c r="AT67" s="83"/>
      <c r="AU67" s="83"/>
      <c r="AV67" s="84"/>
      <c r="AW67" s="84"/>
      <c r="AX67" s="85"/>
    </row>
    <row r="68" spans="1:50" s="70" customFormat="1" ht="16.5" x14ac:dyDescent="0.25">
      <c r="A68" s="101"/>
      <c r="B68" s="116" t="s">
        <v>260</v>
      </c>
      <c r="C68" s="104" t="s">
        <v>261</v>
      </c>
      <c r="D68" s="103"/>
      <c r="E68" s="99"/>
      <c r="F68" s="104"/>
      <c r="G68" s="104"/>
      <c r="H68" s="104"/>
      <c r="I68" s="106">
        <f t="shared" si="10"/>
        <v>0</v>
      </c>
      <c r="J68" s="106">
        <f t="shared" si="11"/>
        <v>0</v>
      </c>
      <c r="K68" s="97">
        <v>1</v>
      </c>
      <c r="L68" s="97">
        <v>1</v>
      </c>
      <c r="M68" s="97"/>
      <c r="N68" s="107"/>
      <c r="O68" s="78">
        <v>8</v>
      </c>
      <c r="P68" s="101"/>
      <c r="Q68" s="101"/>
      <c r="R68" s="78">
        <v>1</v>
      </c>
      <c r="S68" s="78">
        <v>1</v>
      </c>
      <c r="T68" s="78">
        <v>3</v>
      </c>
      <c r="U68" s="78"/>
      <c r="V68" s="78"/>
      <c r="W68" s="78">
        <f t="shared" ref="W68:W100" si="40">(F68+G68)*2</f>
        <v>0</v>
      </c>
      <c r="X68" s="78">
        <f t="shared" si="17"/>
        <v>0</v>
      </c>
      <c r="Y68" s="78">
        <v>4</v>
      </c>
      <c r="Z68" s="78">
        <v>4</v>
      </c>
      <c r="AA68" s="78">
        <f t="shared" si="6"/>
        <v>1.6</v>
      </c>
      <c r="AB68" s="78">
        <f t="shared" si="7"/>
        <v>0.8</v>
      </c>
      <c r="AC68" s="78"/>
      <c r="AD68" s="78">
        <f t="shared" ref="AD68:AF100" si="41">K68</f>
        <v>1</v>
      </c>
      <c r="AE68" s="65">
        <f t="shared" si="41"/>
        <v>1</v>
      </c>
      <c r="AF68" s="65">
        <f t="shared" si="41"/>
        <v>0</v>
      </c>
      <c r="AG68" s="65">
        <f t="shared" si="8"/>
        <v>8</v>
      </c>
      <c r="AH68" s="90">
        <f t="shared" ref="AH68:AI100" si="42">I68</f>
        <v>0</v>
      </c>
      <c r="AI68" s="90">
        <f t="shared" si="42"/>
        <v>0</v>
      </c>
      <c r="AJ68" s="78">
        <v>8</v>
      </c>
      <c r="AK68" s="78"/>
      <c r="AL68" s="78">
        <f t="shared" ref="AL68:AL100" si="43">V68+W68</f>
        <v>0</v>
      </c>
      <c r="AM68" s="78"/>
      <c r="AN68" s="78"/>
      <c r="AO68" s="78">
        <v>7.5</v>
      </c>
      <c r="AP68" s="79"/>
      <c r="AQ68" s="91">
        <f t="shared" si="37"/>
        <v>0</v>
      </c>
      <c r="AR68" s="81"/>
      <c r="AS68" s="108"/>
      <c r="AT68" s="109"/>
      <c r="AU68" s="109"/>
      <c r="AV68" s="110"/>
      <c r="AW68" s="110"/>
      <c r="AX68" s="111"/>
    </row>
    <row r="69" spans="1:50" s="70" customFormat="1" ht="16.5" x14ac:dyDescent="0.25">
      <c r="A69" s="101"/>
      <c r="B69" s="10" t="s">
        <v>194</v>
      </c>
      <c r="C69" s="104" t="s">
        <v>198</v>
      </c>
      <c r="D69" s="105">
        <v>55.52</v>
      </c>
      <c r="E69" s="99" t="s">
        <v>196</v>
      </c>
      <c r="F69" s="105">
        <v>1</v>
      </c>
      <c r="G69" s="104"/>
      <c r="H69" s="104"/>
      <c r="I69" s="106">
        <f t="shared" si="10"/>
        <v>166.56</v>
      </c>
      <c r="J69" s="106">
        <f t="shared" si="11"/>
        <v>55.52</v>
      </c>
      <c r="K69" s="97">
        <v>1</v>
      </c>
      <c r="L69" s="97"/>
      <c r="M69" s="97"/>
      <c r="N69" s="107">
        <f>D69</f>
        <v>55.52</v>
      </c>
      <c r="O69" s="78"/>
      <c r="P69" s="101">
        <f t="shared" ref="P69:P100" si="44">K69</f>
        <v>1</v>
      </c>
      <c r="Q69" s="101">
        <f t="shared" si="13"/>
        <v>1</v>
      </c>
      <c r="R69" s="78"/>
      <c r="S69" s="78">
        <f t="shared" si="15"/>
        <v>0</v>
      </c>
      <c r="T69" s="78">
        <f t="shared" si="16"/>
        <v>0</v>
      </c>
      <c r="U69" s="78"/>
      <c r="V69" s="78">
        <f t="shared" ref="V69:V76" si="45">H69*4</f>
        <v>0</v>
      </c>
      <c r="W69" s="78">
        <f t="shared" si="40"/>
        <v>2</v>
      </c>
      <c r="X69" s="78">
        <f t="shared" si="17"/>
        <v>0</v>
      </c>
      <c r="Y69" s="78"/>
      <c r="Z69" s="78"/>
      <c r="AA69" s="78">
        <f t="shared" si="6"/>
        <v>0</v>
      </c>
      <c r="AB69" s="78">
        <f t="shared" si="7"/>
        <v>0</v>
      </c>
      <c r="AC69" s="78"/>
      <c r="AD69" s="78">
        <f t="shared" si="41"/>
        <v>1</v>
      </c>
      <c r="AE69" s="65">
        <f t="shared" si="41"/>
        <v>0</v>
      </c>
      <c r="AF69" s="65">
        <f t="shared" si="41"/>
        <v>0</v>
      </c>
      <c r="AG69" s="65">
        <f t="shared" si="8"/>
        <v>4</v>
      </c>
      <c r="AH69" s="90">
        <f t="shared" si="42"/>
        <v>166.56</v>
      </c>
      <c r="AI69" s="90">
        <f t="shared" si="42"/>
        <v>55.52</v>
      </c>
      <c r="AJ69" s="78"/>
      <c r="AK69" s="78"/>
      <c r="AL69" s="78">
        <f t="shared" si="43"/>
        <v>2</v>
      </c>
      <c r="AM69" s="78"/>
      <c r="AN69" s="78"/>
      <c r="AO69" s="78"/>
      <c r="AP69" s="79"/>
      <c r="AQ69" s="91">
        <f t="shared" si="37"/>
        <v>0</v>
      </c>
      <c r="AR69" s="81"/>
      <c r="AS69" s="108"/>
      <c r="AT69" s="109"/>
      <c r="AU69" s="109"/>
      <c r="AV69" s="110"/>
      <c r="AW69" s="110"/>
      <c r="AX69" s="111"/>
    </row>
    <row r="70" spans="1:50" s="70" customFormat="1" ht="16.5" x14ac:dyDescent="0.25">
      <c r="A70" s="101"/>
      <c r="B70" s="10" t="s">
        <v>197</v>
      </c>
      <c r="C70" s="104" t="s">
        <v>198</v>
      </c>
      <c r="D70" s="105">
        <v>57.03</v>
      </c>
      <c r="E70" s="99" t="s">
        <v>196</v>
      </c>
      <c r="F70" s="104"/>
      <c r="G70" s="105">
        <v>1</v>
      </c>
      <c r="H70" s="104"/>
      <c r="I70" s="106">
        <f t="shared" si="10"/>
        <v>171.09</v>
      </c>
      <c r="J70" s="106">
        <f t="shared" si="11"/>
        <v>57.03</v>
      </c>
      <c r="K70" s="97">
        <v>1</v>
      </c>
      <c r="L70" s="97"/>
      <c r="M70" s="97"/>
      <c r="N70" s="107">
        <f t="shared" ref="N70:N102" si="46">D70</f>
        <v>57.03</v>
      </c>
      <c r="O70" s="78"/>
      <c r="P70" s="101">
        <f t="shared" si="44"/>
        <v>1</v>
      </c>
      <c r="Q70" s="101">
        <f t="shared" si="13"/>
        <v>1</v>
      </c>
      <c r="R70" s="78"/>
      <c r="S70" s="78">
        <f t="shared" si="15"/>
        <v>0</v>
      </c>
      <c r="T70" s="78">
        <f t="shared" si="16"/>
        <v>0</v>
      </c>
      <c r="U70" s="78"/>
      <c r="V70" s="78">
        <f t="shared" si="45"/>
        <v>0</v>
      </c>
      <c r="W70" s="78">
        <f t="shared" si="40"/>
        <v>2</v>
      </c>
      <c r="X70" s="78">
        <f t="shared" si="17"/>
        <v>0</v>
      </c>
      <c r="Y70" s="78"/>
      <c r="Z70" s="78"/>
      <c r="AA70" s="78">
        <f t="shared" si="6"/>
        <v>0</v>
      </c>
      <c r="AB70" s="78">
        <f t="shared" si="7"/>
        <v>0</v>
      </c>
      <c r="AC70" s="78"/>
      <c r="AD70" s="78">
        <f t="shared" si="41"/>
        <v>1</v>
      </c>
      <c r="AE70" s="65">
        <f t="shared" si="41"/>
        <v>0</v>
      </c>
      <c r="AF70" s="65">
        <f t="shared" si="41"/>
        <v>0</v>
      </c>
      <c r="AG70" s="65">
        <f t="shared" si="8"/>
        <v>4</v>
      </c>
      <c r="AH70" s="90">
        <f t="shared" si="42"/>
        <v>171.09</v>
      </c>
      <c r="AI70" s="90">
        <f t="shared" si="42"/>
        <v>57.03</v>
      </c>
      <c r="AJ70" s="78"/>
      <c r="AK70" s="78"/>
      <c r="AL70" s="78">
        <f t="shared" si="43"/>
        <v>2</v>
      </c>
      <c r="AM70" s="78"/>
      <c r="AN70" s="78"/>
      <c r="AO70" s="78"/>
      <c r="AP70" s="79"/>
      <c r="AQ70" s="91">
        <f t="shared" si="37"/>
        <v>0</v>
      </c>
      <c r="AR70" s="81"/>
      <c r="AS70" s="108"/>
      <c r="AT70" s="109"/>
      <c r="AU70" s="109"/>
      <c r="AV70" s="110"/>
      <c r="AW70" s="110"/>
      <c r="AX70" s="111"/>
    </row>
    <row r="71" spans="1:50" s="70" customFormat="1" ht="16.5" x14ac:dyDescent="0.25">
      <c r="A71" s="101"/>
      <c r="B71" s="10" t="s">
        <v>199</v>
      </c>
      <c r="C71" s="104" t="s">
        <v>198</v>
      </c>
      <c r="D71" s="105">
        <v>41.92</v>
      </c>
      <c r="E71" s="99" t="s">
        <v>196</v>
      </c>
      <c r="F71" s="104"/>
      <c r="G71" s="105">
        <v>1</v>
      </c>
      <c r="H71" s="104"/>
      <c r="I71" s="106">
        <f t="shared" si="10"/>
        <v>125.76</v>
      </c>
      <c r="J71" s="106">
        <f t="shared" si="11"/>
        <v>41.92</v>
      </c>
      <c r="K71" s="97">
        <v>1</v>
      </c>
      <c r="L71" s="97"/>
      <c r="M71" s="97"/>
      <c r="N71" s="107">
        <f t="shared" si="46"/>
        <v>41.92</v>
      </c>
      <c r="O71" s="78"/>
      <c r="P71" s="101">
        <f t="shared" si="44"/>
        <v>1</v>
      </c>
      <c r="Q71" s="101">
        <f t="shared" si="13"/>
        <v>1</v>
      </c>
      <c r="R71" s="78"/>
      <c r="S71" s="78">
        <f t="shared" si="15"/>
        <v>0</v>
      </c>
      <c r="T71" s="78">
        <f t="shared" si="16"/>
        <v>0</v>
      </c>
      <c r="U71" s="78"/>
      <c r="V71" s="78">
        <f t="shared" si="45"/>
        <v>0</v>
      </c>
      <c r="W71" s="78">
        <f t="shared" si="40"/>
        <v>2</v>
      </c>
      <c r="X71" s="78">
        <f t="shared" si="17"/>
        <v>0</v>
      </c>
      <c r="Y71" s="78"/>
      <c r="Z71" s="78"/>
      <c r="AA71" s="78">
        <f t="shared" si="6"/>
        <v>0</v>
      </c>
      <c r="AB71" s="78">
        <f t="shared" si="7"/>
        <v>0</v>
      </c>
      <c r="AC71" s="78"/>
      <c r="AD71" s="78">
        <f t="shared" si="41"/>
        <v>1</v>
      </c>
      <c r="AE71" s="65">
        <f t="shared" si="41"/>
        <v>0</v>
      </c>
      <c r="AF71" s="65">
        <f t="shared" si="41"/>
        <v>0</v>
      </c>
      <c r="AG71" s="65">
        <f t="shared" si="8"/>
        <v>4</v>
      </c>
      <c r="AH71" s="90">
        <f t="shared" si="42"/>
        <v>125.76</v>
      </c>
      <c r="AI71" s="90">
        <f t="shared" si="42"/>
        <v>41.92</v>
      </c>
      <c r="AJ71" s="78"/>
      <c r="AK71" s="78"/>
      <c r="AL71" s="78">
        <f t="shared" si="43"/>
        <v>2</v>
      </c>
      <c r="AM71" s="78"/>
      <c r="AN71" s="78"/>
      <c r="AO71" s="78"/>
      <c r="AP71" s="79"/>
      <c r="AQ71" s="91">
        <f t="shared" si="37"/>
        <v>0</v>
      </c>
      <c r="AR71" s="81"/>
      <c r="AS71" s="108"/>
      <c r="AT71" s="109"/>
      <c r="AU71" s="109"/>
      <c r="AV71" s="110"/>
      <c r="AW71" s="110"/>
      <c r="AX71" s="111"/>
    </row>
    <row r="72" spans="1:50" s="70" customFormat="1" ht="16.5" x14ac:dyDescent="0.25">
      <c r="A72" s="101"/>
      <c r="B72" s="10" t="s">
        <v>200</v>
      </c>
      <c r="C72" s="104" t="s">
        <v>198</v>
      </c>
      <c r="D72" s="105">
        <v>41.02</v>
      </c>
      <c r="E72" s="99" t="s">
        <v>196</v>
      </c>
      <c r="F72" s="104"/>
      <c r="G72" s="105">
        <v>1</v>
      </c>
      <c r="H72" s="104"/>
      <c r="I72" s="106">
        <f t="shared" si="10"/>
        <v>123.06</v>
      </c>
      <c r="J72" s="106">
        <f t="shared" si="11"/>
        <v>41.02</v>
      </c>
      <c r="K72" s="97">
        <v>1</v>
      </c>
      <c r="L72" s="97"/>
      <c r="M72" s="97"/>
      <c r="N72" s="107">
        <f t="shared" si="46"/>
        <v>41.02</v>
      </c>
      <c r="O72" s="78"/>
      <c r="P72" s="101">
        <f t="shared" si="44"/>
        <v>1</v>
      </c>
      <c r="Q72" s="101">
        <f t="shared" si="13"/>
        <v>1</v>
      </c>
      <c r="R72" s="78"/>
      <c r="S72" s="78">
        <f t="shared" si="15"/>
        <v>0</v>
      </c>
      <c r="T72" s="78">
        <f t="shared" si="16"/>
        <v>0</v>
      </c>
      <c r="U72" s="78">
        <v>1</v>
      </c>
      <c r="V72" s="78">
        <f t="shared" si="45"/>
        <v>0</v>
      </c>
      <c r="W72" s="78">
        <f t="shared" si="40"/>
        <v>2</v>
      </c>
      <c r="X72" s="78">
        <f t="shared" si="17"/>
        <v>1</v>
      </c>
      <c r="Y72" s="78"/>
      <c r="Z72" s="78"/>
      <c r="AA72" s="78">
        <f t="shared" si="6"/>
        <v>0</v>
      </c>
      <c r="AB72" s="78">
        <f t="shared" si="7"/>
        <v>0</v>
      </c>
      <c r="AC72" s="78"/>
      <c r="AD72" s="78">
        <f t="shared" si="41"/>
        <v>1</v>
      </c>
      <c r="AE72" s="65">
        <f t="shared" si="41"/>
        <v>0</v>
      </c>
      <c r="AF72" s="65">
        <f t="shared" si="41"/>
        <v>0</v>
      </c>
      <c r="AG72" s="65">
        <f t="shared" si="8"/>
        <v>4</v>
      </c>
      <c r="AH72" s="90">
        <f t="shared" si="42"/>
        <v>123.06</v>
      </c>
      <c r="AI72" s="90">
        <f t="shared" si="42"/>
        <v>41.02</v>
      </c>
      <c r="AJ72" s="78"/>
      <c r="AK72" s="78"/>
      <c r="AL72" s="78">
        <f t="shared" si="43"/>
        <v>2</v>
      </c>
      <c r="AM72" s="78"/>
      <c r="AN72" s="78"/>
      <c r="AO72" s="78"/>
      <c r="AP72" s="79"/>
      <c r="AQ72" s="91">
        <f t="shared" si="37"/>
        <v>0</v>
      </c>
      <c r="AR72" s="81"/>
      <c r="AS72" s="108"/>
      <c r="AT72" s="109"/>
      <c r="AU72" s="109"/>
      <c r="AV72" s="110"/>
      <c r="AW72" s="110"/>
      <c r="AX72" s="111"/>
    </row>
    <row r="73" spans="1:50" s="70" customFormat="1" ht="16.5" x14ac:dyDescent="0.25">
      <c r="A73" s="101"/>
      <c r="B73" s="10" t="s">
        <v>201</v>
      </c>
      <c r="C73" s="104" t="s">
        <v>198</v>
      </c>
      <c r="D73" s="105">
        <v>43.32</v>
      </c>
      <c r="E73" s="99" t="s">
        <v>196</v>
      </c>
      <c r="F73" s="104"/>
      <c r="G73" s="104"/>
      <c r="H73" s="104"/>
      <c r="I73" s="106">
        <f t="shared" si="10"/>
        <v>129.96</v>
      </c>
      <c r="J73" s="106">
        <f t="shared" si="11"/>
        <v>43.32</v>
      </c>
      <c r="K73" s="97">
        <v>1</v>
      </c>
      <c r="L73" s="97"/>
      <c r="M73" s="97"/>
      <c r="N73" s="107">
        <f t="shared" si="46"/>
        <v>43.32</v>
      </c>
      <c r="O73" s="78"/>
      <c r="P73" s="101">
        <f t="shared" si="44"/>
        <v>1</v>
      </c>
      <c r="Q73" s="101">
        <f t="shared" si="13"/>
        <v>1</v>
      </c>
      <c r="R73" s="78"/>
      <c r="S73" s="78">
        <f t="shared" si="15"/>
        <v>0</v>
      </c>
      <c r="T73" s="78">
        <f t="shared" si="16"/>
        <v>0</v>
      </c>
      <c r="U73" s="78"/>
      <c r="V73" s="78">
        <f t="shared" si="45"/>
        <v>0</v>
      </c>
      <c r="W73" s="78">
        <f t="shared" si="40"/>
        <v>0</v>
      </c>
      <c r="X73" s="78">
        <f t="shared" si="17"/>
        <v>0</v>
      </c>
      <c r="Y73" s="78"/>
      <c r="Z73" s="78"/>
      <c r="AA73" s="78">
        <f t="shared" si="6"/>
        <v>0</v>
      </c>
      <c r="AB73" s="78">
        <f t="shared" si="7"/>
        <v>0</v>
      </c>
      <c r="AC73" s="78"/>
      <c r="AD73" s="78">
        <f t="shared" si="41"/>
        <v>1</v>
      </c>
      <c r="AE73" s="65">
        <f t="shared" si="41"/>
        <v>0</v>
      </c>
      <c r="AF73" s="65">
        <f t="shared" si="41"/>
        <v>0</v>
      </c>
      <c r="AG73" s="65">
        <f t="shared" si="8"/>
        <v>4</v>
      </c>
      <c r="AH73" s="90">
        <f t="shared" si="42"/>
        <v>129.96</v>
      </c>
      <c r="AI73" s="90">
        <f t="shared" si="42"/>
        <v>43.32</v>
      </c>
      <c r="AJ73" s="78"/>
      <c r="AK73" s="78"/>
      <c r="AL73" s="78">
        <f t="shared" si="43"/>
        <v>0</v>
      </c>
      <c r="AM73" s="78"/>
      <c r="AN73" s="78"/>
      <c r="AO73" s="78"/>
      <c r="AP73" s="79"/>
      <c r="AQ73" s="91">
        <f t="shared" si="37"/>
        <v>0</v>
      </c>
      <c r="AR73" s="81"/>
      <c r="AS73" s="108"/>
      <c r="AT73" s="109"/>
      <c r="AU73" s="109"/>
      <c r="AV73" s="110"/>
      <c r="AW73" s="110"/>
      <c r="AX73" s="111"/>
    </row>
    <row r="74" spans="1:50" s="70" customFormat="1" ht="16.5" x14ac:dyDescent="0.25">
      <c r="A74" s="101"/>
      <c r="B74" s="10" t="s">
        <v>202</v>
      </c>
      <c r="C74" s="104" t="s">
        <v>198</v>
      </c>
      <c r="D74" s="105">
        <v>50.53</v>
      </c>
      <c r="E74" s="99" t="s">
        <v>196</v>
      </c>
      <c r="F74" s="105">
        <v>1</v>
      </c>
      <c r="G74" s="105">
        <v>1</v>
      </c>
      <c r="H74" s="104"/>
      <c r="I74" s="106">
        <f t="shared" si="10"/>
        <v>151.59</v>
      </c>
      <c r="J74" s="106">
        <f t="shared" si="11"/>
        <v>50.53</v>
      </c>
      <c r="K74" s="97">
        <v>1</v>
      </c>
      <c r="L74" s="97"/>
      <c r="M74" s="97"/>
      <c r="N74" s="107">
        <f t="shared" si="46"/>
        <v>50.53</v>
      </c>
      <c r="O74" s="78"/>
      <c r="P74" s="101">
        <f t="shared" si="44"/>
        <v>1</v>
      </c>
      <c r="Q74" s="101">
        <f t="shared" si="13"/>
        <v>1</v>
      </c>
      <c r="R74" s="78"/>
      <c r="S74" s="78">
        <f t="shared" si="15"/>
        <v>0</v>
      </c>
      <c r="T74" s="78">
        <f t="shared" si="16"/>
        <v>0</v>
      </c>
      <c r="U74" s="78"/>
      <c r="V74" s="78">
        <f t="shared" si="45"/>
        <v>0</v>
      </c>
      <c r="W74" s="78">
        <f t="shared" si="40"/>
        <v>4</v>
      </c>
      <c r="X74" s="78">
        <f t="shared" si="17"/>
        <v>0</v>
      </c>
      <c r="Y74" s="78"/>
      <c r="Z74" s="78"/>
      <c r="AA74" s="78">
        <f t="shared" ref="AA74:AA137" si="47">Z74*0.4</f>
        <v>0</v>
      </c>
      <c r="AB74" s="78">
        <f t="shared" ref="AB74:AB137" si="48">Z74*0.2</f>
        <v>0</v>
      </c>
      <c r="AC74" s="78"/>
      <c r="AD74" s="78">
        <f t="shared" si="41"/>
        <v>1</v>
      </c>
      <c r="AE74" s="65">
        <f t="shared" si="41"/>
        <v>0</v>
      </c>
      <c r="AF74" s="65">
        <f t="shared" si="41"/>
        <v>0</v>
      </c>
      <c r="AG74" s="65">
        <f t="shared" ref="AG74:AG137" si="49">(AD74+AE74+AF74)*4</f>
        <v>4</v>
      </c>
      <c r="AH74" s="90">
        <f t="shared" si="42"/>
        <v>151.59</v>
      </c>
      <c r="AI74" s="90">
        <f t="shared" si="42"/>
        <v>50.53</v>
      </c>
      <c r="AJ74" s="78"/>
      <c r="AK74" s="78"/>
      <c r="AL74" s="78">
        <f t="shared" si="43"/>
        <v>4</v>
      </c>
      <c r="AM74" s="78"/>
      <c r="AN74" s="78"/>
      <c r="AO74" s="78"/>
      <c r="AP74" s="79"/>
      <c r="AQ74" s="91">
        <f t="shared" si="37"/>
        <v>0</v>
      </c>
      <c r="AR74" s="81"/>
      <c r="AS74" s="108"/>
      <c r="AT74" s="109"/>
      <c r="AU74" s="109"/>
      <c r="AV74" s="110"/>
      <c r="AW74" s="110"/>
      <c r="AX74" s="111"/>
    </row>
    <row r="75" spans="1:50" s="70" customFormat="1" ht="16.5" x14ac:dyDescent="0.25">
      <c r="A75" s="101"/>
      <c r="B75" s="10" t="s">
        <v>203</v>
      </c>
      <c r="C75" s="104" t="s">
        <v>198</v>
      </c>
      <c r="D75" s="105">
        <v>53.23</v>
      </c>
      <c r="E75" s="99" t="s">
        <v>196</v>
      </c>
      <c r="F75" s="104"/>
      <c r="G75" s="105">
        <v>1</v>
      </c>
      <c r="H75" s="104"/>
      <c r="I75" s="106">
        <f t="shared" ref="I75:I138" si="50">D75*3</f>
        <v>159.69</v>
      </c>
      <c r="J75" s="106">
        <f t="shared" ref="J75:J138" si="51">D75</f>
        <v>53.23</v>
      </c>
      <c r="K75" s="97">
        <v>1</v>
      </c>
      <c r="L75" s="97"/>
      <c r="M75" s="97"/>
      <c r="N75" s="107">
        <f t="shared" si="46"/>
        <v>53.23</v>
      </c>
      <c r="O75" s="78"/>
      <c r="P75" s="101">
        <f t="shared" si="44"/>
        <v>1</v>
      </c>
      <c r="Q75" s="101">
        <f t="shared" ref="Q75:Q137" si="52">P75</f>
        <v>1</v>
      </c>
      <c r="R75" s="78"/>
      <c r="S75" s="78">
        <f t="shared" si="15"/>
        <v>0</v>
      </c>
      <c r="T75" s="78">
        <f t="shared" si="16"/>
        <v>0</v>
      </c>
      <c r="U75" s="78"/>
      <c r="V75" s="78">
        <f t="shared" si="45"/>
        <v>0</v>
      </c>
      <c r="W75" s="78">
        <f t="shared" si="40"/>
        <v>2</v>
      </c>
      <c r="X75" s="78">
        <f t="shared" si="17"/>
        <v>0</v>
      </c>
      <c r="Y75" s="78"/>
      <c r="Z75" s="78"/>
      <c r="AA75" s="78">
        <f t="shared" si="47"/>
        <v>0</v>
      </c>
      <c r="AB75" s="78">
        <f t="shared" si="48"/>
        <v>0</v>
      </c>
      <c r="AC75" s="78"/>
      <c r="AD75" s="78">
        <f t="shared" si="41"/>
        <v>1</v>
      </c>
      <c r="AE75" s="65">
        <f t="shared" si="41"/>
        <v>0</v>
      </c>
      <c r="AF75" s="65">
        <f t="shared" si="41"/>
        <v>0</v>
      </c>
      <c r="AG75" s="65">
        <f t="shared" si="49"/>
        <v>4</v>
      </c>
      <c r="AH75" s="90">
        <f t="shared" si="42"/>
        <v>159.69</v>
      </c>
      <c r="AI75" s="90">
        <f t="shared" si="42"/>
        <v>53.23</v>
      </c>
      <c r="AJ75" s="78"/>
      <c r="AK75" s="78"/>
      <c r="AL75" s="78">
        <f t="shared" si="43"/>
        <v>2</v>
      </c>
      <c r="AM75" s="78"/>
      <c r="AN75" s="78"/>
      <c r="AO75" s="78"/>
      <c r="AP75" s="79"/>
      <c r="AQ75" s="91">
        <f t="shared" si="37"/>
        <v>0</v>
      </c>
      <c r="AR75" s="81"/>
      <c r="AS75" s="108"/>
      <c r="AT75" s="109"/>
      <c r="AU75" s="109"/>
      <c r="AV75" s="110"/>
      <c r="AW75" s="110"/>
      <c r="AX75" s="111"/>
    </row>
    <row r="76" spans="1:50" s="70" customFormat="1" ht="16.5" x14ac:dyDescent="0.25">
      <c r="A76" s="101"/>
      <c r="B76" s="10" t="s">
        <v>204</v>
      </c>
      <c r="C76" s="117" t="s">
        <v>262</v>
      </c>
      <c r="D76" s="105">
        <v>43.72</v>
      </c>
      <c r="E76" s="99" t="s">
        <v>196</v>
      </c>
      <c r="F76" s="104"/>
      <c r="G76" s="104"/>
      <c r="H76" s="104"/>
      <c r="I76" s="106">
        <f t="shared" si="50"/>
        <v>131.16</v>
      </c>
      <c r="J76" s="106">
        <f t="shared" si="51"/>
        <v>43.72</v>
      </c>
      <c r="K76" s="97">
        <v>1</v>
      </c>
      <c r="L76" s="97"/>
      <c r="M76" s="97"/>
      <c r="N76" s="107">
        <f t="shared" si="46"/>
        <v>43.72</v>
      </c>
      <c r="O76" s="78">
        <v>0.5</v>
      </c>
      <c r="P76" s="101">
        <f t="shared" si="44"/>
        <v>1</v>
      </c>
      <c r="Q76" s="101"/>
      <c r="R76" s="78">
        <v>1</v>
      </c>
      <c r="S76" s="78"/>
      <c r="T76" s="78"/>
      <c r="U76" s="78">
        <v>1</v>
      </c>
      <c r="V76" s="78">
        <f t="shared" si="45"/>
        <v>0</v>
      </c>
      <c r="W76" s="78">
        <f t="shared" si="40"/>
        <v>0</v>
      </c>
      <c r="X76" s="78">
        <f t="shared" si="17"/>
        <v>1</v>
      </c>
      <c r="Y76" s="78"/>
      <c r="Z76" s="78"/>
      <c r="AA76" s="78">
        <f t="shared" si="47"/>
        <v>0</v>
      </c>
      <c r="AB76" s="78">
        <f t="shared" si="48"/>
        <v>0</v>
      </c>
      <c r="AC76" s="78"/>
      <c r="AD76" s="78">
        <f t="shared" si="41"/>
        <v>1</v>
      </c>
      <c r="AE76" s="65">
        <f t="shared" si="41"/>
        <v>0</v>
      </c>
      <c r="AF76" s="65">
        <f t="shared" si="41"/>
        <v>0</v>
      </c>
      <c r="AG76" s="65">
        <f t="shared" si="49"/>
        <v>4</v>
      </c>
      <c r="AH76" s="90">
        <f t="shared" si="42"/>
        <v>131.16</v>
      </c>
      <c r="AI76" s="90">
        <f t="shared" si="42"/>
        <v>43.72</v>
      </c>
      <c r="AJ76" s="78">
        <v>8</v>
      </c>
      <c r="AK76" s="78"/>
      <c r="AL76" s="78">
        <f t="shared" si="43"/>
        <v>0</v>
      </c>
      <c r="AM76" s="78"/>
      <c r="AN76" s="78"/>
      <c r="AO76" s="78"/>
      <c r="AP76" s="79"/>
      <c r="AQ76" s="91">
        <f t="shared" si="37"/>
        <v>0</v>
      </c>
      <c r="AR76" s="81"/>
      <c r="AS76" s="108"/>
      <c r="AT76" s="109"/>
      <c r="AU76" s="109"/>
      <c r="AV76" s="110"/>
      <c r="AW76" s="110"/>
      <c r="AX76" s="111"/>
    </row>
    <row r="77" spans="1:50" s="70" customFormat="1" ht="16.5" x14ac:dyDescent="0.25">
      <c r="A77" s="101"/>
      <c r="B77" s="116" t="s">
        <v>260</v>
      </c>
      <c r="C77" s="104" t="s">
        <v>263</v>
      </c>
      <c r="D77" s="103"/>
      <c r="E77" s="99" t="s">
        <v>193</v>
      </c>
      <c r="F77" s="104"/>
      <c r="G77" s="104"/>
      <c r="H77" s="104"/>
      <c r="I77" s="106">
        <f t="shared" si="50"/>
        <v>0</v>
      </c>
      <c r="J77" s="106">
        <f t="shared" si="51"/>
        <v>0</v>
      </c>
      <c r="K77" s="97"/>
      <c r="L77" s="97"/>
      <c r="M77" s="97"/>
      <c r="N77" s="107">
        <f t="shared" si="46"/>
        <v>0</v>
      </c>
      <c r="O77" s="78"/>
      <c r="P77" s="101">
        <f t="shared" si="44"/>
        <v>0</v>
      </c>
      <c r="Q77" s="101">
        <f t="shared" si="52"/>
        <v>0</v>
      </c>
      <c r="R77" s="78">
        <v>1</v>
      </c>
      <c r="S77" s="78">
        <v>1</v>
      </c>
      <c r="T77" s="78">
        <v>3</v>
      </c>
      <c r="U77" s="78"/>
      <c r="V77" s="78"/>
      <c r="W77" s="78">
        <f t="shared" si="40"/>
        <v>0</v>
      </c>
      <c r="X77" s="78">
        <f t="shared" si="17"/>
        <v>0</v>
      </c>
      <c r="Y77" s="78">
        <v>4</v>
      </c>
      <c r="Z77" s="78"/>
      <c r="AA77" s="78">
        <f t="shared" si="47"/>
        <v>0</v>
      </c>
      <c r="AB77" s="78">
        <f t="shared" si="48"/>
        <v>0</v>
      </c>
      <c r="AC77" s="78"/>
      <c r="AD77" s="78">
        <f t="shared" si="41"/>
        <v>0</v>
      </c>
      <c r="AE77" s="65">
        <f t="shared" si="41"/>
        <v>0</v>
      </c>
      <c r="AF77" s="65">
        <f t="shared" si="41"/>
        <v>0</v>
      </c>
      <c r="AG77" s="65">
        <f t="shared" si="49"/>
        <v>0</v>
      </c>
      <c r="AH77" s="90">
        <f t="shared" si="42"/>
        <v>0</v>
      </c>
      <c r="AI77" s="90">
        <f t="shared" si="42"/>
        <v>0</v>
      </c>
      <c r="AJ77" s="78"/>
      <c r="AK77" s="78"/>
      <c r="AL77" s="78">
        <f t="shared" si="43"/>
        <v>0</v>
      </c>
      <c r="AM77" s="78"/>
      <c r="AN77" s="78"/>
      <c r="AO77" s="78"/>
      <c r="AP77" s="79"/>
      <c r="AQ77" s="114"/>
      <c r="AR77" s="81"/>
      <c r="AS77" s="108"/>
      <c r="AT77" s="109"/>
      <c r="AU77" s="109"/>
      <c r="AV77" s="110"/>
      <c r="AW77" s="110"/>
      <c r="AX77" s="111"/>
    </row>
    <row r="78" spans="1:50" s="70" customFormat="1" ht="16.5" x14ac:dyDescent="0.25">
      <c r="A78" s="101"/>
      <c r="B78" s="46" t="s">
        <v>264</v>
      </c>
      <c r="C78" s="104" t="s">
        <v>263</v>
      </c>
      <c r="D78" s="105">
        <v>42.21</v>
      </c>
      <c r="E78" s="99" t="s">
        <v>193</v>
      </c>
      <c r="F78" s="104"/>
      <c r="G78" s="105">
        <v>1</v>
      </c>
      <c r="H78" s="105">
        <v>1</v>
      </c>
      <c r="I78" s="106">
        <f t="shared" si="50"/>
        <v>126.63</v>
      </c>
      <c r="J78" s="106">
        <f t="shared" si="51"/>
        <v>42.21</v>
      </c>
      <c r="K78" s="97">
        <v>1</v>
      </c>
      <c r="L78" s="97"/>
      <c r="M78" s="97"/>
      <c r="N78" s="107">
        <f t="shared" si="46"/>
        <v>42.21</v>
      </c>
      <c r="O78" s="78"/>
      <c r="P78" s="101">
        <f t="shared" si="44"/>
        <v>1</v>
      </c>
      <c r="Q78" s="101">
        <f t="shared" si="52"/>
        <v>1</v>
      </c>
      <c r="R78" s="78"/>
      <c r="S78" s="78">
        <f t="shared" ref="S78:S141" si="53">R78</f>
        <v>0</v>
      </c>
      <c r="T78" s="78">
        <f t="shared" ref="T78:T141" si="54">S78/2*3</f>
        <v>0</v>
      </c>
      <c r="U78" s="78"/>
      <c r="V78" s="78">
        <f t="shared" ref="V78:V86" si="55">H78*4</f>
        <v>4</v>
      </c>
      <c r="W78" s="78">
        <f t="shared" si="40"/>
        <v>2</v>
      </c>
      <c r="X78" s="78">
        <f t="shared" si="17"/>
        <v>0</v>
      </c>
      <c r="Y78" s="78"/>
      <c r="Z78" s="78"/>
      <c r="AA78" s="78">
        <f t="shared" si="47"/>
        <v>0</v>
      </c>
      <c r="AB78" s="78">
        <f t="shared" si="48"/>
        <v>0</v>
      </c>
      <c r="AC78" s="78"/>
      <c r="AD78" s="78">
        <f t="shared" si="41"/>
        <v>1</v>
      </c>
      <c r="AE78" s="65">
        <f t="shared" si="41"/>
        <v>0</v>
      </c>
      <c r="AF78" s="65">
        <f t="shared" si="41"/>
        <v>0</v>
      </c>
      <c r="AG78" s="65">
        <f t="shared" si="49"/>
        <v>4</v>
      </c>
      <c r="AH78" s="90">
        <f t="shared" si="42"/>
        <v>126.63</v>
      </c>
      <c r="AI78" s="90">
        <f t="shared" si="42"/>
        <v>42.21</v>
      </c>
      <c r="AJ78" s="78"/>
      <c r="AK78" s="78"/>
      <c r="AL78" s="78">
        <f t="shared" si="43"/>
        <v>6</v>
      </c>
      <c r="AM78" s="78"/>
      <c r="AN78" s="78"/>
      <c r="AO78" s="78"/>
      <c r="AP78" s="79"/>
      <c r="AQ78" s="91">
        <f t="shared" ref="AQ78:AQ101" si="56">+N78-AI78</f>
        <v>0</v>
      </c>
      <c r="AR78" s="81"/>
      <c r="AS78" s="108"/>
      <c r="AT78" s="109"/>
      <c r="AU78" s="109"/>
      <c r="AV78" s="110"/>
      <c r="AW78" s="110"/>
      <c r="AX78" s="111"/>
    </row>
    <row r="79" spans="1:50" s="70" customFormat="1" ht="16.5" x14ac:dyDescent="0.25">
      <c r="A79" s="101"/>
      <c r="B79" s="10" t="s">
        <v>265</v>
      </c>
      <c r="C79" s="104" t="s">
        <v>263</v>
      </c>
      <c r="D79" s="105">
        <v>49.23</v>
      </c>
      <c r="E79" s="99" t="s">
        <v>193</v>
      </c>
      <c r="F79" s="104"/>
      <c r="G79" s="105">
        <v>2</v>
      </c>
      <c r="H79" s="104"/>
      <c r="I79" s="106">
        <f t="shared" si="50"/>
        <v>147.69</v>
      </c>
      <c r="J79" s="106">
        <f t="shared" si="51"/>
        <v>49.23</v>
      </c>
      <c r="K79" s="97">
        <v>1</v>
      </c>
      <c r="L79" s="97"/>
      <c r="M79" s="97"/>
      <c r="N79" s="107">
        <f t="shared" si="46"/>
        <v>49.23</v>
      </c>
      <c r="O79" s="78"/>
      <c r="P79" s="101">
        <f t="shared" si="44"/>
        <v>1</v>
      </c>
      <c r="Q79" s="101">
        <f t="shared" si="52"/>
        <v>1</v>
      </c>
      <c r="R79" s="78"/>
      <c r="S79" s="78">
        <f t="shared" si="53"/>
        <v>0</v>
      </c>
      <c r="T79" s="78">
        <f t="shared" si="54"/>
        <v>0</v>
      </c>
      <c r="U79" s="78"/>
      <c r="V79" s="78">
        <f t="shared" si="55"/>
        <v>0</v>
      </c>
      <c r="W79" s="78">
        <f t="shared" si="40"/>
        <v>4</v>
      </c>
      <c r="X79" s="78">
        <f t="shared" si="17"/>
        <v>0</v>
      </c>
      <c r="Y79" s="78"/>
      <c r="Z79" s="78"/>
      <c r="AA79" s="78">
        <f t="shared" si="47"/>
        <v>0</v>
      </c>
      <c r="AB79" s="78">
        <f t="shared" si="48"/>
        <v>0</v>
      </c>
      <c r="AC79" s="78"/>
      <c r="AD79" s="78">
        <f t="shared" si="41"/>
        <v>1</v>
      </c>
      <c r="AE79" s="65">
        <f t="shared" si="41"/>
        <v>0</v>
      </c>
      <c r="AF79" s="65">
        <f t="shared" si="41"/>
        <v>0</v>
      </c>
      <c r="AG79" s="65">
        <f t="shared" si="49"/>
        <v>4</v>
      </c>
      <c r="AH79" s="90">
        <f t="shared" si="42"/>
        <v>147.69</v>
      </c>
      <c r="AI79" s="90">
        <f t="shared" si="42"/>
        <v>49.23</v>
      </c>
      <c r="AJ79" s="78"/>
      <c r="AK79" s="78"/>
      <c r="AL79" s="78">
        <f t="shared" si="43"/>
        <v>4</v>
      </c>
      <c r="AM79" s="78"/>
      <c r="AN79" s="78"/>
      <c r="AO79" s="78"/>
      <c r="AP79" s="79"/>
      <c r="AQ79" s="91">
        <f t="shared" si="56"/>
        <v>0</v>
      </c>
      <c r="AR79" s="81"/>
      <c r="AS79" s="108"/>
      <c r="AT79" s="109"/>
      <c r="AU79" s="109"/>
      <c r="AV79" s="110"/>
      <c r="AW79" s="110"/>
      <c r="AX79" s="111"/>
    </row>
    <row r="80" spans="1:50" s="70" customFormat="1" ht="16.5" x14ac:dyDescent="0.25">
      <c r="A80" s="101"/>
      <c r="B80" s="46" t="s">
        <v>266</v>
      </c>
      <c r="C80" s="104" t="s">
        <v>263</v>
      </c>
      <c r="D80" s="105">
        <v>35.58</v>
      </c>
      <c r="E80" s="99" t="s">
        <v>193</v>
      </c>
      <c r="F80" s="104"/>
      <c r="G80" s="105">
        <v>2</v>
      </c>
      <c r="H80" s="104"/>
      <c r="I80" s="106">
        <f t="shared" si="50"/>
        <v>106.74</v>
      </c>
      <c r="J80" s="106">
        <f t="shared" si="51"/>
        <v>35.58</v>
      </c>
      <c r="K80" s="97">
        <v>1</v>
      </c>
      <c r="L80" s="97"/>
      <c r="M80" s="97"/>
      <c r="N80" s="107">
        <f t="shared" si="46"/>
        <v>35.58</v>
      </c>
      <c r="O80" s="78"/>
      <c r="P80" s="101">
        <f t="shared" si="44"/>
        <v>1</v>
      </c>
      <c r="Q80" s="101">
        <f t="shared" si="52"/>
        <v>1</v>
      </c>
      <c r="R80" s="78"/>
      <c r="S80" s="78">
        <f t="shared" si="53"/>
        <v>0</v>
      </c>
      <c r="T80" s="78">
        <f t="shared" si="54"/>
        <v>0</v>
      </c>
      <c r="U80" s="78"/>
      <c r="V80" s="78">
        <f t="shared" si="55"/>
        <v>0</v>
      </c>
      <c r="W80" s="78">
        <f t="shared" si="40"/>
        <v>4</v>
      </c>
      <c r="X80" s="78">
        <f t="shared" ref="X80:X143" si="57">U80</f>
        <v>0</v>
      </c>
      <c r="Y80" s="78"/>
      <c r="Z80" s="78"/>
      <c r="AA80" s="78">
        <f t="shared" si="47"/>
        <v>0</v>
      </c>
      <c r="AB80" s="78">
        <f t="shared" si="48"/>
        <v>0</v>
      </c>
      <c r="AC80" s="78"/>
      <c r="AD80" s="78">
        <f t="shared" si="41"/>
        <v>1</v>
      </c>
      <c r="AE80" s="65">
        <f t="shared" si="41"/>
        <v>0</v>
      </c>
      <c r="AF80" s="65">
        <f t="shared" si="41"/>
        <v>0</v>
      </c>
      <c r="AG80" s="65">
        <f t="shared" si="49"/>
        <v>4</v>
      </c>
      <c r="AH80" s="90">
        <f t="shared" si="42"/>
        <v>106.74</v>
      </c>
      <c r="AI80" s="90">
        <f t="shared" si="42"/>
        <v>35.58</v>
      </c>
      <c r="AJ80" s="78"/>
      <c r="AK80" s="78"/>
      <c r="AL80" s="78">
        <f t="shared" si="43"/>
        <v>4</v>
      </c>
      <c r="AM80" s="78"/>
      <c r="AN80" s="78"/>
      <c r="AO80" s="78"/>
      <c r="AP80" s="79"/>
      <c r="AQ80" s="91">
        <f t="shared" si="56"/>
        <v>0</v>
      </c>
      <c r="AR80" s="81"/>
      <c r="AS80" s="108"/>
      <c r="AT80" s="109"/>
      <c r="AU80" s="109"/>
      <c r="AV80" s="110"/>
      <c r="AW80" s="110"/>
      <c r="AX80" s="111"/>
    </row>
    <row r="81" spans="1:50" s="70" customFormat="1" ht="16.5" x14ac:dyDescent="0.25">
      <c r="A81" s="101"/>
      <c r="B81" s="10" t="s">
        <v>267</v>
      </c>
      <c r="C81" s="104" t="s">
        <v>263</v>
      </c>
      <c r="D81" s="105">
        <v>50.9</v>
      </c>
      <c r="E81" s="99" t="s">
        <v>193</v>
      </c>
      <c r="F81" s="104"/>
      <c r="G81" s="105">
        <v>1</v>
      </c>
      <c r="H81" s="104"/>
      <c r="I81" s="106">
        <f t="shared" si="50"/>
        <v>152.69999999999999</v>
      </c>
      <c r="J81" s="106">
        <f t="shared" si="51"/>
        <v>50.9</v>
      </c>
      <c r="K81" s="97">
        <v>1</v>
      </c>
      <c r="L81" s="97"/>
      <c r="M81" s="97"/>
      <c r="N81" s="107">
        <f t="shared" si="46"/>
        <v>50.9</v>
      </c>
      <c r="O81" s="78"/>
      <c r="P81" s="101">
        <f t="shared" si="44"/>
        <v>1</v>
      </c>
      <c r="Q81" s="101">
        <f t="shared" si="52"/>
        <v>1</v>
      </c>
      <c r="R81" s="78"/>
      <c r="S81" s="78">
        <f t="shared" si="53"/>
        <v>0</v>
      </c>
      <c r="T81" s="78">
        <f t="shared" si="54"/>
        <v>0</v>
      </c>
      <c r="U81" s="78"/>
      <c r="V81" s="78">
        <f t="shared" si="55"/>
        <v>0</v>
      </c>
      <c r="W81" s="78">
        <f t="shared" si="40"/>
        <v>2</v>
      </c>
      <c r="X81" s="78">
        <f t="shared" si="57"/>
        <v>0</v>
      </c>
      <c r="Y81" s="78"/>
      <c r="Z81" s="78"/>
      <c r="AA81" s="78">
        <f t="shared" si="47"/>
        <v>0</v>
      </c>
      <c r="AB81" s="78">
        <f t="shared" si="48"/>
        <v>0</v>
      </c>
      <c r="AC81" s="78"/>
      <c r="AD81" s="78">
        <f t="shared" si="41"/>
        <v>1</v>
      </c>
      <c r="AE81" s="65">
        <f t="shared" si="41"/>
        <v>0</v>
      </c>
      <c r="AF81" s="65">
        <f t="shared" si="41"/>
        <v>0</v>
      </c>
      <c r="AG81" s="65">
        <f t="shared" si="49"/>
        <v>4</v>
      </c>
      <c r="AH81" s="90">
        <f t="shared" si="42"/>
        <v>152.69999999999999</v>
      </c>
      <c r="AI81" s="90">
        <f t="shared" si="42"/>
        <v>50.9</v>
      </c>
      <c r="AJ81" s="78"/>
      <c r="AK81" s="78"/>
      <c r="AL81" s="78">
        <f t="shared" si="43"/>
        <v>2</v>
      </c>
      <c r="AM81" s="78"/>
      <c r="AN81" s="78"/>
      <c r="AO81" s="78"/>
      <c r="AP81" s="79"/>
      <c r="AQ81" s="91">
        <f t="shared" si="56"/>
        <v>0</v>
      </c>
      <c r="AR81" s="81"/>
      <c r="AS81" s="108"/>
      <c r="AT81" s="109"/>
      <c r="AU81" s="109"/>
      <c r="AV81" s="110"/>
      <c r="AW81" s="110"/>
      <c r="AX81" s="111"/>
    </row>
    <row r="82" spans="1:50" s="70" customFormat="1" ht="16.5" x14ac:dyDescent="0.25">
      <c r="A82" s="101"/>
      <c r="B82" s="46" t="s">
        <v>268</v>
      </c>
      <c r="C82" s="104" t="s">
        <v>263</v>
      </c>
      <c r="D82" s="105">
        <v>58.53</v>
      </c>
      <c r="E82" s="99" t="s">
        <v>193</v>
      </c>
      <c r="F82" s="104"/>
      <c r="G82" s="105">
        <v>1</v>
      </c>
      <c r="H82" s="105">
        <v>1</v>
      </c>
      <c r="I82" s="106">
        <f t="shared" si="50"/>
        <v>175.59</v>
      </c>
      <c r="J82" s="106">
        <f t="shared" si="51"/>
        <v>58.53</v>
      </c>
      <c r="K82" s="97">
        <v>1</v>
      </c>
      <c r="L82" s="97"/>
      <c r="M82" s="97"/>
      <c r="N82" s="107">
        <f t="shared" si="46"/>
        <v>58.53</v>
      </c>
      <c r="O82" s="78"/>
      <c r="P82" s="101">
        <f t="shared" si="44"/>
        <v>1</v>
      </c>
      <c r="Q82" s="101">
        <f t="shared" si="52"/>
        <v>1</v>
      </c>
      <c r="R82" s="78"/>
      <c r="S82" s="78">
        <f t="shared" si="53"/>
        <v>0</v>
      </c>
      <c r="T82" s="78">
        <f t="shared" si="54"/>
        <v>0</v>
      </c>
      <c r="U82" s="78"/>
      <c r="V82" s="78">
        <f t="shared" si="55"/>
        <v>4</v>
      </c>
      <c r="W82" s="78">
        <f t="shared" si="40"/>
        <v>2</v>
      </c>
      <c r="X82" s="78">
        <f t="shared" si="57"/>
        <v>0</v>
      </c>
      <c r="Y82" s="78"/>
      <c r="Z82" s="78"/>
      <c r="AA82" s="78">
        <f t="shared" si="47"/>
        <v>0</v>
      </c>
      <c r="AB82" s="78">
        <f t="shared" si="48"/>
        <v>0</v>
      </c>
      <c r="AC82" s="78"/>
      <c r="AD82" s="78">
        <f t="shared" si="41"/>
        <v>1</v>
      </c>
      <c r="AE82" s="65">
        <f t="shared" si="41"/>
        <v>0</v>
      </c>
      <c r="AF82" s="65">
        <f t="shared" si="41"/>
        <v>0</v>
      </c>
      <c r="AG82" s="65">
        <f t="shared" si="49"/>
        <v>4</v>
      </c>
      <c r="AH82" s="90">
        <f t="shared" si="42"/>
        <v>175.59</v>
      </c>
      <c r="AI82" s="90">
        <f t="shared" si="42"/>
        <v>58.53</v>
      </c>
      <c r="AJ82" s="78"/>
      <c r="AK82" s="78"/>
      <c r="AL82" s="78">
        <f t="shared" si="43"/>
        <v>6</v>
      </c>
      <c r="AM82" s="78"/>
      <c r="AN82" s="78"/>
      <c r="AO82" s="78"/>
      <c r="AP82" s="79"/>
      <c r="AQ82" s="91">
        <f t="shared" si="56"/>
        <v>0</v>
      </c>
      <c r="AR82" s="81"/>
      <c r="AS82" s="108"/>
      <c r="AT82" s="109"/>
      <c r="AU82" s="109"/>
      <c r="AV82" s="110"/>
      <c r="AW82" s="110"/>
      <c r="AX82" s="111"/>
    </row>
    <row r="83" spans="1:50" s="70" customFormat="1" ht="16.5" x14ac:dyDescent="0.25">
      <c r="A83" s="101"/>
      <c r="B83" s="10" t="s">
        <v>269</v>
      </c>
      <c r="C83" s="104" t="s">
        <v>263</v>
      </c>
      <c r="D83" s="105">
        <v>44.97</v>
      </c>
      <c r="E83" s="99" t="s">
        <v>193</v>
      </c>
      <c r="F83" s="104"/>
      <c r="G83" s="105">
        <v>1</v>
      </c>
      <c r="H83" s="105">
        <v>1</v>
      </c>
      <c r="I83" s="106">
        <f t="shared" si="50"/>
        <v>134.91</v>
      </c>
      <c r="J83" s="106">
        <f t="shared" si="51"/>
        <v>44.97</v>
      </c>
      <c r="K83" s="97">
        <v>1</v>
      </c>
      <c r="L83" s="97"/>
      <c r="M83" s="97"/>
      <c r="N83" s="107">
        <f t="shared" si="46"/>
        <v>44.97</v>
      </c>
      <c r="O83" s="78"/>
      <c r="P83" s="101">
        <f t="shared" si="44"/>
        <v>1</v>
      </c>
      <c r="Q83" s="101">
        <f t="shared" si="52"/>
        <v>1</v>
      </c>
      <c r="R83" s="78"/>
      <c r="S83" s="78">
        <f t="shared" si="53"/>
        <v>0</v>
      </c>
      <c r="T83" s="78">
        <f t="shared" si="54"/>
        <v>0</v>
      </c>
      <c r="U83" s="78"/>
      <c r="V83" s="78">
        <f t="shared" si="55"/>
        <v>4</v>
      </c>
      <c r="W83" s="78">
        <f t="shared" si="40"/>
        <v>2</v>
      </c>
      <c r="X83" s="78">
        <f t="shared" si="57"/>
        <v>0</v>
      </c>
      <c r="Y83" s="78"/>
      <c r="Z83" s="78"/>
      <c r="AA83" s="78">
        <f t="shared" si="47"/>
        <v>0</v>
      </c>
      <c r="AB83" s="78">
        <f t="shared" si="48"/>
        <v>0</v>
      </c>
      <c r="AC83" s="78"/>
      <c r="AD83" s="78">
        <f t="shared" si="41"/>
        <v>1</v>
      </c>
      <c r="AE83" s="65">
        <f t="shared" si="41"/>
        <v>0</v>
      </c>
      <c r="AF83" s="65">
        <f t="shared" si="41"/>
        <v>0</v>
      </c>
      <c r="AG83" s="65">
        <f t="shared" si="49"/>
        <v>4</v>
      </c>
      <c r="AH83" s="90">
        <f t="shared" si="42"/>
        <v>134.91</v>
      </c>
      <c r="AI83" s="90">
        <f t="shared" si="42"/>
        <v>44.97</v>
      </c>
      <c r="AJ83" s="78"/>
      <c r="AK83" s="78"/>
      <c r="AL83" s="78">
        <f t="shared" si="43"/>
        <v>6</v>
      </c>
      <c r="AM83" s="78"/>
      <c r="AN83" s="78"/>
      <c r="AO83" s="78"/>
      <c r="AP83" s="79"/>
      <c r="AQ83" s="91">
        <f t="shared" si="56"/>
        <v>0</v>
      </c>
      <c r="AR83" s="81"/>
      <c r="AS83" s="108"/>
      <c r="AT83" s="109"/>
      <c r="AU83" s="109"/>
      <c r="AV83" s="110"/>
      <c r="AW83" s="110"/>
      <c r="AX83" s="111"/>
    </row>
    <row r="84" spans="1:50" s="70" customFormat="1" ht="16.5" x14ac:dyDescent="0.25">
      <c r="A84" s="101"/>
      <c r="B84" s="46" t="s">
        <v>270</v>
      </c>
      <c r="C84" s="104" t="s">
        <v>263</v>
      </c>
      <c r="D84" s="105">
        <v>46.28</v>
      </c>
      <c r="E84" s="99" t="s">
        <v>193</v>
      </c>
      <c r="F84" s="104"/>
      <c r="G84" s="105">
        <v>1</v>
      </c>
      <c r="H84" s="104"/>
      <c r="I84" s="106">
        <f t="shared" si="50"/>
        <v>138.84</v>
      </c>
      <c r="J84" s="106">
        <f t="shared" si="51"/>
        <v>46.28</v>
      </c>
      <c r="K84" s="97">
        <v>1</v>
      </c>
      <c r="L84" s="97"/>
      <c r="M84" s="97"/>
      <c r="N84" s="107">
        <f t="shared" si="46"/>
        <v>46.28</v>
      </c>
      <c r="O84" s="78"/>
      <c r="P84" s="101">
        <f t="shared" si="44"/>
        <v>1</v>
      </c>
      <c r="Q84" s="101">
        <f t="shared" si="52"/>
        <v>1</v>
      </c>
      <c r="R84" s="78"/>
      <c r="S84" s="78">
        <f t="shared" si="53"/>
        <v>0</v>
      </c>
      <c r="T84" s="78">
        <f t="shared" si="54"/>
        <v>0</v>
      </c>
      <c r="U84" s="78"/>
      <c r="V84" s="78">
        <f t="shared" si="55"/>
        <v>0</v>
      </c>
      <c r="W84" s="78">
        <f t="shared" si="40"/>
        <v>2</v>
      </c>
      <c r="X84" s="78">
        <f t="shared" si="57"/>
        <v>0</v>
      </c>
      <c r="Y84" s="78"/>
      <c r="Z84" s="78"/>
      <c r="AA84" s="78">
        <f t="shared" si="47"/>
        <v>0</v>
      </c>
      <c r="AB84" s="78">
        <f t="shared" si="48"/>
        <v>0</v>
      </c>
      <c r="AC84" s="78"/>
      <c r="AD84" s="78">
        <f t="shared" si="41"/>
        <v>1</v>
      </c>
      <c r="AE84" s="65">
        <f t="shared" si="41"/>
        <v>0</v>
      </c>
      <c r="AF84" s="65">
        <f t="shared" si="41"/>
        <v>0</v>
      </c>
      <c r="AG84" s="65">
        <f t="shared" si="49"/>
        <v>4</v>
      </c>
      <c r="AH84" s="90">
        <f t="shared" si="42"/>
        <v>138.84</v>
      </c>
      <c r="AI84" s="90">
        <f t="shared" si="42"/>
        <v>46.28</v>
      </c>
      <c r="AJ84" s="78"/>
      <c r="AK84" s="78"/>
      <c r="AL84" s="78">
        <f t="shared" si="43"/>
        <v>2</v>
      </c>
      <c r="AM84" s="78"/>
      <c r="AN84" s="78"/>
      <c r="AO84" s="78"/>
      <c r="AP84" s="79"/>
      <c r="AQ84" s="91">
        <f t="shared" si="56"/>
        <v>0</v>
      </c>
      <c r="AR84" s="81"/>
      <c r="AS84" s="108"/>
      <c r="AT84" s="109"/>
      <c r="AU84" s="109"/>
      <c r="AV84" s="110"/>
      <c r="AW84" s="110"/>
      <c r="AX84" s="111"/>
    </row>
    <row r="85" spans="1:50" s="70" customFormat="1" ht="16.5" x14ac:dyDescent="0.25">
      <c r="A85" s="101"/>
      <c r="B85" s="10" t="s">
        <v>271</v>
      </c>
      <c r="C85" s="104" t="s">
        <v>263</v>
      </c>
      <c r="D85" s="105">
        <v>50.22</v>
      </c>
      <c r="E85" s="99" t="s">
        <v>193</v>
      </c>
      <c r="F85" s="105">
        <v>1</v>
      </c>
      <c r="G85" s="105">
        <v>1</v>
      </c>
      <c r="H85" s="104"/>
      <c r="I85" s="106">
        <f t="shared" si="50"/>
        <v>150.66</v>
      </c>
      <c r="J85" s="106">
        <f t="shared" si="51"/>
        <v>50.22</v>
      </c>
      <c r="K85" s="97">
        <v>1</v>
      </c>
      <c r="L85" s="97"/>
      <c r="M85" s="97"/>
      <c r="N85" s="107">
        <f t="shared" si="46"/>
        <v>50.22</v>
      </c>
      <c r="O85" s="78"/>
      <c r="P85" s="101">
        <f t="shared" si="44"/>
        <v>1</v>
      </c>
      <c r="Q85" s="101">
        <f t="shared" si="52"/>
        <v>1</v>
      </c>
      <c r="R85" s="78"/>
      <c r="S85" s="78">
        <f t="shared" si="53"/>
        <v>0</v>
      </c>
      <c r="T85" s="78">
        <f t="shared" si="54"/>
        <v>0</v>
      </c>
      <c r="U85" s="78"/>
      <c r="V85" s="78">
        <f t="shared" si="55"/>
        <v>0</v>
      </c>
      <c r="W85" s="78">
        <f t="shared" si="40"/>
        <v>4</v>
      </c>
      <c r="X85" s="78">
        <f t="shared" si="57"/>
        <v>0</v>
      </c>
      <c r="Y85" s="78"/>
      <c r="Z85" s="78"/>
      <c r="AA85" s="78">
        <f t="shared" si="47"/>
        <v>0</v>
      </c>
      <c r="AB85" s="78">
        <f t="shared" si="48"/>
        <v>0</v>
      </c>
      <c r="AC85" s="78"/>
      <c r="AD85" s="78">
        <f t="shared" si="41"/>
        <v>1</v>
      </c>
      <c r="AE85" s="65">
        <f t="shared" si="41"/>
        <v>0</v>
      </c>
      <c r="AF85" s="65">
        <f t="shared" si="41"/>
        <v>0</v>
      </c>
      <c r="AG85" s="65">
        <f t="shared" si="49"/>
        <v>4</v>
      </c>
      <c r="AH85" s="90">
        <f t="shared" si="42"/>
        <v>150.66</v>
      </c>
      <c r="AI85" s="90">
        <f t="shared" si="42"/>
        <v>50.22</v>
      </c>
      <c r="AJ85" s="78"/>
      <c r="AK85" s="78"/>
      <c r="AL85" s="78">
        <f t="shared" si="43"/>
        <v>4</v>
      </c>
      <c r="AM85" s="78"/>
      <c r="AN85" s="78"/>
      <c r="AO85" s="78"/>
      <c r="AP85" s="79"/>
      <c r="AQ85" s="91">
        <f t="shared" si="56"/>
        <v>0</v>
      </c>
      <c r="AR85" s="81"/>
      <c r="AS85" s="108"/>
      <c r="AT85" s="109"/>
      <c r="AU85" s="109"/>
      <c r="AV85" s="110"/>
      <c r="AW85" s="110"/>
      <c r="AX85" s="111"/>
    </row>
    <row r="86" spans="1:50" s="70" customFormat="1" ht="16.5" x14ac:dyDescent="0.25">
      <c r="A86" s="101"/>
      <c r="B86" s="46" t="s">
        <v>272</v>
      </c>
      <c r="C86" s="117" t="s">
        <v>262</v>
      </c>
      <c r="D86" s="105">
        <v>43.86</v>
      </c>
      <c r="E86" s="99" t="s">
        <v>193</v>
      </c>
      <c r="F86" s="104"/>
      <c r="G86" s="105">
        <v>1</v>
      </c>
      <c r="H86" s="104"/>
      <c r="I86" s="106">
        <f t="shared" si="50"/>
        <v>131.57999999999998</v>
      </c>
      <c r="J86" s="106">
        <f t="shared" si="51"/>
        <v>43.86</v>
      </c>
      <c r="K86" s="97">
        <v>1</v>
      </c>
      <c r="L86" s="97"/>
      <c r="M86" s="97"/>
      <c r="N86" s="107">
        <f t="shared" si="46"/>
        <v>43.86</v>
      </c>
      <c r="O86" s="78">
        <v>0.5</v>
      </c>
      <c r="P86" s="101">
        <f t="shared" si="44"/>
        <v>1</v>
      </c>
      <c r="Q86" s="101"/>
      <c r="R86" s="78">
        <v>1</v>
      </c>
      <c r="S86" s="78"/>
      <c r="T86" s="78"/>
      <c r="U86" s="78">
        <v>1</v>
      </c>
      <c r="V86" s="78">
        <f t="shared" si="55"/>
        <v>0</v>
      </c>
      <c r="W86" s="78">
        <f t="shared" si="40"/>
        <v>2</v>
      </c>
      <c r="X86" s="78">
        <f t="shared" si="57"/>
        <v>1</v>
      </c>
      <c r="Y86" s="78"/>
      <c r="Z86" s="78"/>
      <c r="AA86" s="78">
        <f t="shared" si="47"/>
        <v>0</v>
      </c>
      <c r="AB86" s="78">
        <f t="shared" si="48"/>
        <v>0</v>
      </c>
      <c r="AC86" s="78"/>
      <c r="AD86" s="78">
        <f t="shared" si="41"/>
        <v>1</v>
      </c>
      <c r="AE86" s="65">
        <f t="shared" si="41"/>
        <v>0</v>
      </c>
      <c r="AF86" s="65">
        <f t="shared" si="41"/>
        <v>0</v>
      </c>
      <c r="AG86" s="65">
        <f t="shared" si="49"/>
        <v>4</v>
      </c>
      <c r="AH86" s="90">
        <f t="shared" si="42"/>
        <v>131.57999999999998</v>
      </c>
      <c r="AI86" s="90">
        <f t="shared" si="42"/>
        <v>43.86</v>
      </c>
      <c r="AJ86" s="78">
        <v>8</v>
      </c>
      <c r="AK86" s="78"/>
      <c r="AL86" s="78">
        <f t="shared" si="43"/>
        <v>2</v>
      </c>
      <c r="AM86" s="78"/>
      <c r="AN86" s="78"/>
      <c r="AO86" s="78"/>
      <c r="AP86" s="79"/>
      <c r="AQ86" s="91">
        <f t="shared" si="56"/>
        <v>0</v>
      </c>
      <c r="AR86" s="81"/>
      <c r="AS86" s="108"/>
      <c r="AT86" s="109"/>
      <c r="AU86" s="109"/>
      <c r="AV86" s="110"/>
      <c r="AW86" s="110"/>
      <c r="AX86" s="111"/>
    </row>
    <row r="87" spans="1:50" s="70" customFormat="1" ht="15.75" x14ac:dyDescent="0.25">
      <c r="A87" s="101"/>
      <c r="B87" s="116" t="s">
        <v>260</v>
      </c>
      <c r="C87" s="104" t="s">
        <v>263</v>
      </c>
      <c r="D87" s="103"/>
      <c r="E87" s="104"/>
      <c r="F87" s="104"/>
      <c r="G87" s="104"/>
      <c r="H87" s="104"/>
      <c r="I87" s="106">
        <f t="shared" si="50"/>
        <v>0</v>
      </c>
      <c r="J87" s="106">
        <f t="shared" si="51"/>
        <v>0</v>
      </c>
      <c r="K87" s="97"/>
      <c r="L87" s="97"/>
      <c r="M87" s="97"/>
      <c r="N87" s="107"/>
      <c r="O87" s="78">
        <v>8</v>
      </c>
      <c r="P87" s="101">
        <v>1</v>
      </c>
      <c r="Q87" s="101">
        <f t="shared" si="52"/>
        <v>1</v>
      </c>
      <c r="R87" s="78">
        <v>1</v>
      </c>
      <c r="S87" s="78"/>
      <c r="T87" s="78"/>
      <c r="U87" s="78"/>
      <c r="V87" s="78">
        <v>8</v>
      </c>
      <c r="W87" s="78">
        <f t="shared" si="40"/>
        <v>0</v>
      </c>
      <c r="X87" s="78">
        <f t="shared" si="57"/>
        <v>0</v>
      </c>
      <c r="Y87" s="78">
        <v>4</v>
      </c>
      <c r="Z87" s="78">
        <v>4</v>
      </c>
      <c r="AA87" s="78">
        <f t="shared" si="47"/>
        <v>1.6</v>
      </c>
      <c r="AB87" s="78">
        <f t="shared" si="48"/>
        <v>0.8</v>
      </c>
      <c r="AC87" s="78"/>
      <c r="AD87" s="78">
        <f t="shared" si="41"/>
        <v>0</v>
      </c>
      <c r="AE87" s="65">
        <f t="shared" si="41"/>
        <v>0</v>
      </c>
      <c r="AF87" s="65">
        <f t="shared" si="41"/>
        <v>0</v>
      </c>
      <c r="AG87" s="65">
        <f t="shared" si="49"/>
        <v>0</v>
      </c>
      <c r="AH87" s="90">
        <f t="shared" si="42"/>
        <v>0</v>
      </c>
      <c r="AI87" s="90">
        <f t="shared" si="42"/>
        <v>0</v>
      </c>
      <c r="AJ87" s="78"/>
      <c r="AK87" s="78"/>
      <c r="AL87" s="78">
        <f t="shared" si="43"/>
        <v>8</v>
      </c>
      <c r="AM87" s="78"/>
      <c r="AN87" s="78"/>
      <c r="AO87" s="78">
        <v>7.5</v>
      </c>
      <c r="AP87" s="79"/>
      <c r="AQ87" s="91">
        <f t="shared" si="56"/>
        <v>0</v>
      </c>
      <c r="AR87" s="81"/>
      <c r="AS87" s="108"/>
      <c r="AT87" s="109"/>
      <c r="AU87" s="109"/>
      <c r="AV87" s="110"/>
      <c r="AW87" s="110"/>
      <c r="AX87" s="111"/>
    </row>
    <row r="88" spans="1:50" s="70" customFormat="1" ht="16.5" x14ac:dyDescent="0.25">
      <c r="A88" s="101"/>
      <c r="B88" s="46" t="s">
        <v>273</v>
      </c>
      <c r="C88" s="104" t="s">
        <v>263</v>
      </c>
      <c r="D88" s="105">
        <f>34.76+3</f>
        <v>37.76</v>
      </c>
      <c r="E88" s="99" t="s">
        <v>193</v>
      </c>
      <c r="F88" s="104"/>
      <c r="G88" s="105">
        <v>1</v>
      </c>
      <c r="H88" s="104"/>
      <c r="I88" s="106">
        <f t="shared" si="50"/>
        <v>113.28</v>
      </c>
      <c r="J88" s="106">
        <f t="shared" si="51"/>
        <v>37.76</v>
      </c>
      <c r="K88" s="97">
        <v>1</v>
      </c>
      <c r="L88" s="97"/>
      <c r="M88" s="97"/>
      <c r="N88" s="107">
        <f t="shared" si="46"/>
        <v>37.76</v>
      </c>
      <c r="O88" s="78"/>
      <c r="P88" s="101">
        <f t="shared" si="44"/>
        <v>1</v>
      </c>
      <c r="Q88" s="101">
        <f t="shared" si="52"/>
        <v>1</v>
      </c>
      <c r="R88" s="78"/>
      <c r="S88" s="78">
        <f t="shared" si="53"/>
        <v>0</v>
      </c>
      <c r="T88" s="78">
        <f t="shared" si="54"/>
        <v>0</v>
      </c>
      <c r="U88" s="78"/>
      <c r="V88" s="78">
        <f t="shared" ref="V88:V100" si="58">H88*4</f>
        <v>0</v>
      </c>
      <c r="W88" s="78">
        <f t="shared" si="40"/>
        <v>2</v>
      </c>
      <c r="X88" s="78">
        <f t="shared" si="57"/>
        <v>0</v>
      </c>
      <c r="Y88" s="78"/>
      <c r="Z88" s="78"/>
      <c r="AA88" s="78">
        <f t="shared" si="47"/>
        <v>0</v>
      </c>
      <c r="AB88" s="78">
        <f t="shared" si="48"/>
        <v>0</v>
      </c>
      <c r="AC88" s="78"/>
      <c r="AD88" s="78">
        <f t="shared" si="41"/>
        <v>1</v>
      </c>
      <c r="AE88" s="65">
        <f t="shared" si="41"/>
        <v>0</v>
      </c>
      <c r="AF88" s="65">
        <f t="shared" si="41"/>
        <v>0</v>
      </c>
      <c r="AG88" s="65">
        <f t="shared" si="49"/>
        <v>4</v>
      </c>
      <c r="AH88" s="90">
        <f t="shared" si="42"/>
        <v>113.28</v>
      </c>
      <c r="AI88" s="90">
        <f t="shared" si="42"/>
        <v>37.76</v>
      </c>
      <c r="AJ88" s="78"/>
      <c r="AK88" s="78"/>
      <c r="AL88" s="78">
        <f t="shared" si="43"/>
        <v>2</v>
      </c>
      <c r="AM88" s="78"/>
      <c r="AN88" s="78"/>
      <c r="AO88" s="78"/>
      <c r="AP88" s="79"/>
      <c r="AQ88" s="91">
        <f t="shared" si="56"/>
        <v>0</v>
      </c>
      <c r="AR88" s="81"/>
      <c r="AS88" s="108"/>
      <c r="AT88" s="109"/>
      <c r="AU88" s="109"/>
      <c r="AV88" s="110"/>
      <c r="AW88" s="110"/>
      <c r="AX88" s="111"/>
    </row>
    <row r="89" spans="1:50" s="70" customFormat="1" ht="16.5" x14ac:dyDescent="0.25">
      <c r="A89" s="101"/>
      <c r="B89" s="10" t="s">
        <v>274</v>
      </c>
      <c r="C89" s="104" t="s">
        <v>198</v>
      </c>
      <c r="D89" s="105">
        <v>41.22</v>
      </c>
      <c r="E89" s="99" t="s">
        <v>196</v>
      </c>
      <c r="F89" s="104"/>
      <c r="G89" s="104"/>
      <c r="H89" s="104"/>
      <c r="I89" s="106">
        <f t="shared" si="50"/>
        <v>123.66</v>
      </c>
      <c r="J89" s="106">
        <f t="shared" si="51"/>
        <v>41.22</v>
      </c>
      <c r="K89" s="97">
        <v>1</v>
      </c>
      <c r="L89" s="97"/>
      <c r="M89" s="97"/>
      <c r="N89" s="107">
        <f t="shared" si="46"/>
        <v>41.22</v>
      </c>
      <c r="O89" s="78"/>
      <c r="P89" s="101">
        <f t="shared" si="44"/>
        <v>1</v>
      </c>
      <c r="Q89" s="101">
        <f t="shared" si="52"/>
        <v>1</v>
      </c>
      <c r="R89" s="78"/>
      <c r="S89" s="78">
        <f t="shared" si="53"/>
        <v>0</v>
      </c>
      <c r="T89" s="78">
        <f t="shared" si="54"/>
        <v>0</v>
      </c>
      <c r="U89" s="78"/>
      <c r="V89" s="78">
        <f t="shared" si="58"/>
        <v>0</v>
      </c>
      <c r="W89" s="78">
        <f t="shared" si="40"/>
        <v>0</v>
      </c>
      <c r="X89" s="78">
        <f t="shared" si="57"/>
        <v>0</v>
      </c>
      <c r="Y89" s="78"/>
      <c r="Z89" s="78"/>
      <c r="AA89" s="78">
        <f t="shared" si="47"/>
        <v>0</v>
      </c>
      <c r="AB89" s="78">
        <f t="shared" si="48"/>
        <v>0</v>
      </c>
      <c r="AC89" s="78"/>
      <c r="AD89" s="78">
        <f t="shared" si="41"/>
        <v>1</v>
      </c>
      <c r="AE89" s="65">
        <f t="shared" si="41"/>
        <v>0</v>
      </c>
      <c r="AF89" s="65">
        <f t="shared" si="41"/>
        <v>0</v>
      </c>
      <c r="AG89" s="65">
        <f t="shared" si="49"/>
        <v>4</v>
      </c>
      <c r="AH89" s="90">
        <f t="shared" si="42"/>
        <v>123.66</v>
      </c>
      <c r="AI89" s="90">
        <f t="shared" si="42"/>
        <v>41.22</v>
      </c>
      <c r="AJ89" s="78"/>
      <c r="AK89" s="78"/>
      <c r="AL89" s="78">
        <f t="shared" si="43"/>
        <v>0</v>
      </c>
      <c r="AM89" s="78"/>
      <c r="AN89" s="78"/>
      <c r="AO89" s="78"/>
      <c r="AP89" s="79"/>
      <c r="AQ89" s="91">
        <f t="shared" si="56"/>
        <v>0</v>
      </c>
      <c r="AR89" s="81"/>
      <c r="AS89" s="108"/>
      <c r="AT89" s="109"/>
      <c r="AU89" s="109"/>
      <c r="AV89" s="110"/>
      <c r="AW89" s="110"/>
      <c r="AX89" s="111"/>
    </row>
    <row r="90" spans="1:50" s="70" customFormat="1" ht="16.5" x14ac:dyDescent="0.25">
      <c r="A90" s="101"/>
      <c r="B90" s="10" t="s">
        <v>275</v>
      </c>
      <c r="C90" s="104" t="s">
        <v>198</v>
      </c>
      <c r="D90" s="105">
        <v>45.68</v>
      </c>
      <c r="E90" s="99" t="s">
        <v>196</v>
      </c>
      <c r="F90" s="104"/>
      <c r="G90" s="104"/>
      <c r="H90" s="104"/>
      <c r="I90" s="106">
        <f t="shared" si="50"/>
        <v>137.04</v>
      </c>
      <c r="J90" s="106">
        <f t="shared" si="51"/>
        <v>45.68</v>
      </c>
      <c r="K90" s="97">
        <v>1</v>
      </c>
      <c r="L90" s="97"/>
      <c r="M90" s="97"/>
      <c r="N90" s="107">
        <f t="shared" si="46"/>
        <v>45.68</v>
      </c>
      <c r="O90" s="78"/>
      <c r="P90" s="101">
        <f t="shared" si="44"/>
        <v>1</v>
      </c>
      <c r="Q90" s="101">
        <f t="shared" si="52"/>
        <v>1</v>
      </c>
      <c r="R90" s="78"/>
      <c r="S90" s="78">
        <f t="shared" si="53"/>
        <v>0</v>
      </c>
      <c r="T90" s="78">
        <f t="shared" si="54"/>
        <v>0</v>
      </c>
      <c r="U90" s="78"/>
      <c r="V90" s="78">
        <f t="shared" si="58"/>
        <v>0</v>
      </c>
      <c r="W90" s="78">
        <f t="shared" si="40"/>
        <v>0</v>
      </c>
      <c r="X90" s="78">
        <f t="shared" si="57"/>
        <v>0</v>
      </c>
      <c r="Y90" s="78"/>
      <c r="Z90" s="78"/>
      <c r="AA90" s="78">
        <f t="shared" si="47"/>
        <v>0</v>
      </c>
      <c r="AB90" s="78">
        <f t="shared" si="48"/>
        <v>0</v>
      </c>
      <c r="AC90" s="78"/>
      <c r="AD90" s="78">
        <f t="shared" si="41"/>
        <v>1</v>
      </c>
      <c r="AE90" s="65">
        <f t="shared" si="41"/>
        <v>0</v>
      </c>
      <c r="AF90" s="65">
        <f t="shared" si="41"/>
        <v>0</v>
      </c>
      <c r="AG90" s="65">
        <f t="shared" si="49"/>
        <v>4</v>
      </c>
      <c r="AH90" s="90">
        <f t="shared" si="42"/>
        <v>137.04</v>
      </c>
      <c r="AI90" s="90">
        <f t="shared" si="42"/>
        <v>45.68</v>
      </c>
      <c r="AJ90" s="78"/>
      <c r="AK90" s="78"/>
      <c r="AL90" s="78">
        <f t="shared" si="43"/>
        <v>0</v>
      </c>
      <c r="AM90" s="78"/>
      <c r="AN90" s="78"/>
      <c r="AO90" s="78"/>
      <c r="AP90" s="79"/>
      <c r="AQ90" s="91">
        <f t="shared" si="56"/>
        <v>0</v>
      </c>
      <c r="AR90" s="81"/>
      <c r="AS90" s="108"/>
      <c r="AT90" s="109"/>
      <c r="AU90" s="109"/>
      <c r="AV90" s="110"/>
      <c r="AW90" s="110"/>
      <c r="AX90" s="111"/>
    </row>
    <row r="91" spans="1:50" s="70" customFormat="1" ht="16.5" x14ac:dyDescent="0.25">
      <c r="A91" s="101"/>
      <c r="B91" s="46" t="s">
        <v>276</v>
      </c>
      <c r="C91" s="104" t="s">
        <v>263</v>
      </c>
      <c r="D91" s="105">
        <v>52.8</v>
      </c>
      <c r="E91" s="99" t="s">
        <v>193</v>
      </c>
      <c r="F91" s="104"/>
      <c r="G91" s="105">
        <v>1</v>
      </c>
      <c r="H91" s="104"/>
      <c r="I91" s="106">
        <f t="shared" si="50"/>
        <v>158.39999999999998</v>
      </c>
      <c r="J91" s="106">
        <f t="shared" si="51"/>
        <v>52.8</v>
      </c>
      <c r="K91" s="97">
        <v>1</v>
      </c>
      <c r="L91" s="97"/>
      <c r="M91" s="97"/>
      <c r="N91" s="107">
        <f t="shared" si="46"/>
        <v>52.8</v>
      </c>
      <c r="O91" s="78"/>
      <c r="P91" s="101">
        <f t="shared" si="44"/>
        <v>1</v>
      </c>
      <c r="Q91" s="101">
        <f t="shared" si="52"/>
        <v>1</v>
      </c>
      <c r="R91" s="78"/>
      <c r="S91" s="78">
        <f t="shared" si="53"/>
        <v>0</v>
      </c>
      <c r="T91" s="78">
        <f t="shared" si="54"/>
        <v>0</v>
      </c>
      <c r="U91" s="78"/>
      <c r="V91" s="78">
        <f t="shared" si="58"/>
        <v>0</v>
      </c>
      <c r="W91" s="78">
        <f t="shared" si="40"/>
        <v>2</v>
      </c>
      <c r="X91" s="78">
        <f t="shared" si="57"/>
        <v>0</v>
      </c>
      <c r="Y91" s="78"/>
      <c r="Z91" s="78"/>
      <c r="AA91" s="78">
        <f t="shared" si="47"/>
        <v>0</v>
      </c>
      <c r="AB91" s="78">
        <f t="shared" si="48"/>
        <v>0</v>
      </c>
      <c r="AC91" s="78"/>
      <c r="AD91" s="78">
        <f t="shared" si="41"/>
        <v>1</v>
      </c>
      <c r="AE91" s="65">
        <f t="shared" si="41"/>
        <v>0</v>
      </c>
      <c r="AF91" s="65">
        <f t="shared" si="41"/>
        <v>0</v>
      </c>
      <c r="AG91" s="65">
        <f t="shared" si="49"/>
        <v>4</v>
      </c>
      <c r="AH91" s="90">
        <f t="shared" si="42"/>
        <v>158.39999999999998</v>
      </c>
      <c r="AI91" s="90">
        <f t="shared" si="42"/>
        <v>52.8</v>
      </c>
      <c r="AJ91" s="78"/>
      <c r="AK91" s="78"/>
      <c r="AL91" s="78">
        <f t="shared" si="43"/>
        <v>2</v>
      </c>
      <c r="AM91" s="78"/>
      <c r="AN91" s="78"/>
      <c r="AO91" s="78"/>
      <c r="AP91" s="79"/>
      <c r="AQ91" s="91">
        <f t="shared" si="56"/>
        <v>0</v>
      </c>
      <c r="AR91" s="81"/>
      <c r="AS91" s="108"/>
      <c r="AT91" s="109"/>
      <c r="AU91" s="109"/>
      <c r="AV91" s="110"/>
      <c r="AW91" s="110"/>
      <c r="AX91" s="111"/>
    </row>
    <row r="92" spans="1:50" s="70" customFormat="1" ht="16.5" x14ac:dyDescent="0.25">
      <c r="A92" s="101"/>
      <c r="B92" s="10" t="s">
        <v>277</v>
      </c>
      <c r="C92" s="104" t="s">
        <v>198</v>
      </c>
      <c r="D92" s="105">
        <f>39.21+3</f>
        <v>42.21</v>
      </c>
      <c r="E92" s="99" t="s">
        <v>196</v>
      </c>
      <c r="F92" s="104"/>
      <c r="G92" s="105">
        <v>1</v>
      </c>
      <c r="H92" s="104"/>
      <c r="I92" s="106">
        <f t="shared" si="50"/>
        <v>126.63</v>
      </c>
      <c r="J92" s="106">
        <f t="shared" si="51"/>
        <v>42.21</v>
      </c>
      <c r="K92" s="97">
        <v>1</v>
      </c>
      <c r="L92" s="97"/>
      <c r="M92" s="97"/>
      <c r="N92" s="107">
        <f t="shared" si="46"/>
        <v>42.21</v>
      </c>
      <c r="O92" s="78"/>
      <c r="P92" s="101">
        <f t="shared" si="44"/>
        <v>1</v>
      </c>
      <c r="Q92" s="101">
        <f t="shared" si="52"/>
        <v>1</v>
      </c>
      <c r="R92" s="78"/>
      <c r="S92" s="78">
        <f t="shared" si="53"/>
        <v>0</v>
      </c>
      <c r="T92" s="78">
        <f t="shared" si="54"/>
        <v>0</v>
      </c>
      <c r="U92" s="78"/>
      <c r="V92" s="78">
        <f t="shared" si="58"/>
        <v>0</v>
      </c>
      <c r="W92" s="78">
        <f t="shared" si="40"/>
        <v>2</v>
      </c>
      <c r="X92" s="78">
        <f t="shared" si="57"/>
        <v>0</v>
      </c>
      <c r="Y92" s="78"/>
      <c r="Z92" s="78"/>
      <c r="AA92" s="78">
        <f t="shared" si="47"/>
        <v>0</v>
      </c>
      <c r="AB92" s="78">
        <f t="shared" si="48"/>
        <v>0</v>
      </c>
      <c r="AC92" s="78"/>
      <c r="AD92" s="78">
        <f t="shared" si="41"/>
        <v>1</v>
      </c>
      <c r="AE92" s="65">
        <f t="shared" si="41"/>
        <v>0</v>
      </c>
      <c r="AF92" s="65">
        <f t="shared" si="41"/>
        <v>0</v>
      </c>
      <c r="AG92" s="65">
        <f t="shared" si="49"/>
        <v>4</v>
      </c>
      <c r="AH92" s="90">
        <f t="shared" si="42"/>
        <v>126.63</v>
      </c>
      <c r="AI92" s="90">
        <f t="shared" si="42"/>
        <v>42.21</v>
      </c>
      <c r="AJ92" s="78"/>
      <c r="AK92" s="78"/>
      <c r="AL92" s="78">
        <f t="shared" si="43"/>
        <v>2</v>
      </c>
      <c r="AM92" s="78"/>
      <c r="AN92" s="78"/>
      <c r="AO92" s="78"/>
      <c r="AP92" s="79"/>
      <c r="AQ92" s="91">
        <f t="shared" si="56"/>
        <v>0</v>
      </c>
      <c r="AR92" s="81"/>
      <c r="AS92" s="108"/>
      <c r="AT92" s="109"/>
      <c r="AU92" s="109"/>
      <c r="AV92" s="110"/>
      <c r="AW92" s="110"/>
      <c r="AX92" s="111"/>
    </row>
    <row r="93" spans="1:50" s="70" customFormat="1" ht="16.5" x14ac:dyDescent="0.25">
      <c r="A93" s="101"/>
      <c r="B93" s="46" t="s">
        <v>278</v>
      </c>
      <c r="C93" s="104" t="s">
        <v>198</v>
      </c>
      <c r="D93" s="105">
        <v>57.92</v>
      </c>
      <c r="E93" s="99" t="s">
        <v>196</v>
      </c>
      <c r="F93" s="105">
        <v>1</v>
      </c>
      <c r="G93" s="105">
        <v>1</v>
      </c>
      <c r="H93" s="104"/>
      <c r="I93" s="106">
        <f t="shared" si="50"/>
        <v>173.76</v>
      </c>
      <c r="J93" s="106">
        <f t="shared" si="51"/>
        <v>57.92</v>
      </c>
      <c r="K93" s="97">
        <v>1</v>
      </c>
      <c r="L93" s="97"/>
      <c r="M93" s="97"/>
      <c r="N93" s="107">
        <f t="shared" si="46"/>
        <v>57.92</v>
      </c>
      <c r="O93" s="78"/>
      <c r="P93" s="101">
        <f t="shared" si="44"/>
        <v>1</v>
      </c>
      <c r="Q93" s="101">
        <f t="shared" si="52"/>
        <v>1</v>
      </c>
      <c r="R93" s="78"/>
      <c r="S93" s="78">
        <f t="shared" si="53"/>
        <v>0</v>
      </c>
      <c r="T93" s="78">
        <f t="shared" si="54"/>
        <v>0</v>
      </c>
      <c r="U93" s="78"/>
      <c r="V93" s="78">
        <f t="shared" si="58"/>
        <v>0</v>
      </c>
      <c r="W93" s="78">
        <f t="shared" si="40"/>
        <v>4</v>
      </c>
      <c r="X93" s="78">
        <f t="shared" si="57"/>
        <v>0</v>
      </c>
      <c r="Y93" s="78"/>
      <c r="Z93" s="78"/>
      <c r="AA93" s="78">
        <f t="shared" si="47"/>
        <v>0</v>
      </c>
      <c r="AB93" s="78">
        <f t="shared" si="48"/>
        <v>0</v>
      </c>
      <c r="AC93" s="78"/>
      <c r="AD93" s="78">
        <f t="shared" si="41"/>
        <v>1</v>
      </c>
      <c r="AE93" s="65">
        <f t="shared" si="41"/>
        <v>0</v>
      </c>
      <c r="AF93" s="65">
        <f t="shared" si="41"/>
        <v>0</v>
      </c>
      <c r="AG93" s="65">
        <f t="shared" si="49"/>
        <v>4</v>
      </c>
      <c r="AH93" s="90">
        <f t="shared" si="42"/>
        <v>173.76</v>
      </c>
      <c r="AI93" s="90">
        <f t="shared" si="42"/>
        <v>57.92</v>
      </c>
      <c r="AJ93" s="78"/>
      <c r="AK93" s="78"/>
      <c r="AL93" s="78">
        <f t="shared" si="43"/>
        <v>4</v>
      </c>
      <c r="AM93" s="78"/>
      <c r="AN93" s="78"/>
      <c r="AO93" s="78"/>
      <c r="AP93" s="79"/>
      <c r="AQ93" s="91">
        <f t="shared" si="56"/>
        <v>0</v>
      </c>
      <c r="AR93" s="81"/>
      <c r="AS93" s="108"/>
      <c r="AT93" s="109"/>
      <c r="AU93" s="109"/>
      <c r="AV93" s="110"/>
      <c r="AW93" s="110"/>
      <c r="AX93" s="111"/>
    </row>
    <row r="94" spans="1:50" s="70" customFormat="1" ht="16.5" x14ac:dyDescent="0.25">
      <c r="A94" s="101"/>
      <c r="B94" s="10" t="s">
        <v>279</v>
      </c>
      <c r="C94" s="104" t="s">
        <v>198</v>
      </c>
      <c r="D94" s="105">
        <f>37.9+4</f>
        <v>41.9</v>
      </c>
      <c r="E94" s="99" t="s">
        <v>196</v>
      </c>
      <c r="F94" s="104"/>
      <c r="G94" s="105">
        <v>1</v>
      </c>
      <c r="H94" s="104"/>
      <c r="I94" s="106">
        <f t="shared" si="50"/>
        <v>125.69999999999999</v>
      </c>
      <c r="J94" s="106">
        <f t="shared" si="51"/>
        <v>41.9</v>
      </c>
      <c r="K94" s="97">
        <v>1</v>
      </c>
      <c r="L94" s="97"/>
      <c r="M94" s="97"/>
      <c r="N94" s="107">
        <f t="shared" si="46"/>
        <v>41.9</v>
      </c>
      <c r="O94" s="78"/>
      <c r="P94" s="101">
        <f t="shared" si="44"/>
        <v>1</v>
      </c>
      <c r="Q94" s="101">
        <f t="shared" si="52"/>
        <v>1</v>
      </c>
      <c r="R94" s="78"/>
      <c r="S94" s="78">
        <f t="shared" si="53"/>
        <v>0</v>
      </c>
      <c r="T94" s="78">
        <f t="shared" si="54"/>
        <v>0</v>
      </c>
      <c r="U94" s="78"/>
      <c r="V94" s="78">
        <f t="shared" si="58"/>
        <v>0</v>
      </c>
      <c r="W94" s="78">
        <f t="shared" si="40"/>
        <v>2</v>
      </c>
      <c r="X94" s="78">
        <f t="shared" si="57"/>
        <v>0</v>
      </c>
      <c r="Y94" s="78"/>
      <c r="Z94" s="78"/>
      <c r="AA94" s="78">
        <f t="shared" si="47"/>
        <v>0</v>
      </c>
      <c r="AB94" s="78">
        <f t="shared" si="48"/>
        <v>0</v>
      </c>
      <c r="AC94" s="78"/>
      <c r="AD94" s="78">
        <f t="shared" si="41"/>
        <v>1</v>
      </c>
      <c r="AE94" s="65">
        <f t="shared" si="41"/>
        <v>0</v>
      </c>
      <c r="AF94" s="65">
        <f t="shared" si="41"/>
        <v>0</v>
      </c>
      <c r="AG94" s="65">
        <f t="shared" si="49"/>
        <v>4</v>
      </c>
      <c r="AH94" s="90">
        <f t="shared" si="42"/>
        <v>125.69999999999999</v>
      </c>
      <c r="AI94" s="90">
        <f t="shared" si="42"/>
        <v>41.9</v>
      </c>
      <c r="AJ94" s="78"/>
      <c r="AK94" s="78"/>
      <c r="AL94" s="78">
        <f t="shared" si="43"/>
        <v>2</v>
      </c>
      <c r="AM94" s="78"/>
      <c r="AN94" s="78"/>
      <c r="AO94" s="78"/>
      <c r="AP94" s="79"/>
      <c r="AQ94" s="91">
        <f t="shared" si="56"/>
        <v>0</v>
      </c>
      <c r="AR94" s="81"/>
      <c r="AS94" s="108"/>
      <c r="AT94" s="109"/>
      <c r="AU94" s="109"/>
      <c r="AV94" s="110"/>
      <c r="AW94" s="110"/>
      <c r="AX94" s="111"/>
    </row>
    <row r="95" spans="1:50" s="70" customFormat="1" ht="16.5" x14ac:dyDescent="0.25">
      <c r="A95" s="101"/>
      <c r="B95" s="46" t="s">
        <v>280</v>
      </c>
      <c r="C95" s="104" t="s">
        <v>198</v>
      </c>
      <c r="D95" s="105">
        <v>55.89</v>
      </c>
      <c r="E95" s="99" t="s">
        <v>196</v>
      </c>
      <c r="F95" s="104"/>
      <c r="G95" s="105">
        <v>1</v>
      </c>
      <c r="H95" s="105">
        <v>1</v>
      </c>
      <c r="I95" s="106">
        <f t="shared" si="50"/>
        <v>167.67000000000002</v>
      </c>
      <c r="J95" s="106">
        <f t="shared" si="51"/>
        <v>55.89</v>
      </c>
      <c r="K95" s="97">
        <v>1</v>
      </c>
      <c r="L95" s="97"/>
      <c r="M95" s="97"/>
      <c r="N95" s="107">
        <f t="shared" si="46"/>
        <v>55.89</v>
      </c>
      <c r="O95" s="78"/>
      <c r="P95" s="101">
        <f t="shared" si="44"/>
        <v>1</v>
      </c>
      <c r="Q95" s="101">
        <f t="shared" si="52"/>
        <v>1</v>
      </c>
      <c r="R95" s="78"/>
      <c r="S95" s="78">
        <f t="shared" si="53"/>
        <v>0</v>
      </c>
      <c r="T95" s="78">
        <f t="shared" si="54"/>
        <v>0</v>
      </c>
      <c r="U95" s="78"/>
      <c r="V95" s="78">
        <f t="shared" si="58"/>
        <v>4</v>
      </c>
      <c r="W95" s="78">
        <f t="shared" si="40"/>
        <v>2</v>
      </c>
      <c r="X95" s="78">
        <f t="shared" si="57"/>
        <v>0</v>
      </c>
      <c r="Y95" s="78"/>
      <c r="Z95" s="78"/>
      <c r="AA95" s="78">
        <f t="shared" si="47"/>
        <v>0</v>
      </c>
      <c r="AB95" s="78">
        <f t="shared" si="48"/>
        <v>0</v>
      </c>
      <c r="AC95" s="78"/>
      <c r="AD95" s="78">
        <f t="shared" si="41"/>
        <v>1</v>
      </c>
      <c r="AE95" s="65">
        <f t="shared" si="41"/>
        <v>0</v>
      </c>
      <c r="AF95" s="65">
        <f t="shared" si="41"/>
        <v>0</v>
      </c>
      <c r="AG95" s="65">
        <f t="shared" si="49"/>
        <v>4</v>
      </c>
      <c r="AH95" s="90">
        <f t="shared" si="42"/>
        <v>167.67000000000002</v>
      </c>
      <c r="AI95" s="90">
        <f t="shared" si="42"/>
        <v>55.89</v>
      </c>
      <c r="AJ95" s="78"/>
      <c r="AK95" s="78"/>
      <c r="AL95" s="78">
        <f t="shared" si="43"/>
        <v>6</v>
      </c>
      <c r="AM95" s="78"/>
      <c r="AN95" s="78"/>
      <c r="AO95" s="78"/>
      <c r="AP95" s="79"/>
      <c r="AQ95" s="91">
        <f t="shared" si="56"/>
        <v>0</v>
      </c>
      <c r="AR95" s="81"/>
      <c r="AS95" s="108"/>
      <c r="AT95" s="109"/>
      <c r="AU95" s="109"/>
      <c r="AV95" s="110"/>
      <c r="AW95" s="110"/>
      <c r="AX95" s="111"/>
    </row>
    <row r="96" spans="1:50" s="70" customFormat="1" ht="16.5" x14ac:dyDescent="0.25">
      <c r="A96" s="101"/>
      <c r="B96" s="10" t="s">
        <v>281</v>
      </c>
      <c r="C96" s="104" t="s">
        <v>198</v>
      </c>
      <c r="D96" s="105">
        <v>48.05</v>
      </c>
      <c r="E96" s="99" t="s">
        <v>196</v>
      </c>
      <c r="F96" s="104"/>
      <c r="G96" s="105">
        <v>1</v>
      </c>
      <c r="H96" s="105">
        <v>1</v>
      </c>
      <c r="I96" s="106">
        <f t="shared" si="50"/>
        <v>144.14999999999998</v>
      </c>
      <c r="J96" s="106">
        <f t="shared" si="51"/>
        <v>48.05</v>
      </c>
      <c r="K96" s="97">
        <v>1</v>
      </c>
      <c r="L96" s="97"/>
      <c r="M96" s="97"/>
      <c r="N96" s="107">
        <f t="shared" si="46"/>
        <v>48.05</v>
      </c>
      <c r="O96" s="78"/>
      <c r="P96" s="101">
        <f t="shared" si="44"/>
        <v>1</v>
      </c>
      <c r="Q96" s="101">
        <f t="shared" si="52"/>
        <v>1</v>
      </c>
      <c r="R96" s="78"/>
      <c r="S96" s="78">
        <f t="shared" si="53"/>
        <v>0</v>
      </c>
      <c r="T96" s="78">
        <f t="shared" si="54"/>
        <v>0</v>
      </c>
      <c r="U96" s="78">
        <v>1</v>
      </c>
      <c r="V96" s="78">
        <f t="shared" si="58"/>
        <v>4</v>
      </c>
      <c r="W96" s="78">
        <f t="shared" si="40"/>
        <v>2</v>
      </c>
      <c r="X96" s="78">
        <f t="shared" si="57"/>
        <v>1</v>
      </c>
      <c r="Y96" s="78"/>
      <c r="Z96" s="78"/>
      <c r="AA96" s="78">
        <f t="shared" si="47"/>
        <v>0</v>
      </c>
      <c r="AB96" s="78">
        <f t="shared" si="48"/>
        <v>0</v>
      </c>
      <c r="AC96" s="78"/>
      <c r="AD96" s="78">
        <f t="shared" si="41"/>
        <v>1</v>
      </c>
      <c r="AE96" s="65">
        <f t="shared" si="41"/>
        <v>0</v>
      </c>
      <c r="AF96" s="65">
        <f t="shared" si="41"/>
        <v>0</v>
      </c>
      <c r="AG96" s="65">
        <f t="shared" si="49"/>
        <v>4</v>
      </c>
      <c r="AH96" s="90">
        <f t="shared" si="42"/>
        <v>144.14999999999998</v>
      </c>
      <c r="AI96" s="90">
        <f t="shared" si="42"/>
        <v>48.05</v>
      </c>
      <c r="AJ96" s="78"/>
      <c r="AK96" s="78"/>
      <c r="AL96" s="78">
        <f t="shared" si="43"/>
        <v>6</v>
      </c>
      <c r="AM96" s="78"/>
      <c r="AN96" s="78"/>
      <c r="AO96" s="78"/>
      <c r="AP96" s="79"/>
      <c r="AQ96" s="91">
        <f t="shared" si="56"/>
        <v>0</v>
      </c>
      <c r="AR96" s="81"/>
      <c r="AS96" s="108"/>
      <c r="AT96" s="109"/>
      <c r="AU96" s="109"/>
      <c r="AV96" s="110"/>
      <c r="AW96" s="110"/>
      <c r="AX96" s="111"/>
    </row>
    <row r="97" spans="1:50" s="70" customFormat="1" ht="16.5" x14ac:dyDescent="0.25">
      <c r="A97" s="101"/>
      <c r="B97" s="46" t="s">
        <v>282</v>
      </c>
      <c r="C97" s="104" t="s">
        <v>198</v>
      </c>
      <c r="D97" s="105">
        <v>45.99</v>
      </c>
      <c r="E97" s="99" t="s">
        <v>196</v>
      </c>
      <c r="F97" s="104"/>
      <c r="G97" s="105">
        <v>1</v>
      </c>
      <c r="H97" s="104"/>
      <c r="I97" s="106">
        <f t="shared" si="50"/>
        <v>137.97</v>
      </c>
      <c r="J97" s="106">
        <f t="shared" si="51"/>
        <v>45.99</v>
      </c>
      <c r="K97" s="97">
        <v>1</v>
      </c>
      <c r="L97" s="97"/>
      <c r="M97" s="97"/>
      <c r="N97" s="107">
        <f t="shared" si="46"/>
        <v>45.99</v>
      </c>
      <c r="O97" s="78"/>
      <c r="P97" s="101">
        <f t="shared" si="44"/>
        <v>1</v>
      </c>
      <c r="Q97" s="101">
        <f t="shared" si="52"/>
        <v>1</v>
      </c>
      <c r="R97" s="78"/>
      <c r="S97" s="78">
        <f t="shared" si="53"/>
        <v>0</v>
      </c>
      <c r="T97" s="78">
        <f t="shared" si="54"/>
        <v>0</v>
      </c>
      <c r="U97" s="78"/>
      <c r="V97" s="78">
        <f t="shared" si="58"/>
        <v>0</v>
      </c>
      <c r="W97" s="78">
        <f t="shared" si="40"/>
        <v>2</v>
      </c>
      <c r="X97" s="78">
        <f t="shared" si="57"/>
        <v>0</v>
      </c>
      <c r="Y97" s="78"/>
      <c r="Z97" s="78"/>
      <c r="AA97" s="78">
        <f t="shared" si="47"/>
        <v>0</v>
      </c>
      <c r="AB97" s="78">
        <f t="shared" si="48"/>
        <v>0</v>
      </c>
      <c r="AC97" s="78"/>
      <c r="AD97" s="78">
        <f t="shared" si="41"/>
        <v>1</v>
      </c>
      <c r="AE97" s="65">
        <f t="shared" si="41"/>
        <v>0</v>
      </c>
      <c r="AF97" s="65">
        <f t="shared" si="41"/>
        <v>0</v>
      </c>
      <c r="AG97" s="65">
        <f t="shared" si="49"/>
        <v>4</v>
      </c>
      <c r="AH97" s="90">
        <f t="shared" si="42"/>
        <v>137.97</v>
      </c>
      <c r="AI97" s="90">
        <f t="shared" si="42"/>
        <v>45.99</v>
      </c>
      <c r="AJ97" s="78"/>
      <c r="AK97" s="78"/>
      <c r="AL97" s="78">
        <f t="shared" si="43"/>
        <v>2</v>
      </c>
      <c r="AM97" s="78"/>
      <c r="AN97" s="78"/>
      <c r="AO97" s="78"/>
      <c r="AP97" s="79"/>
      <c r="AQ97" s="91">
        <f t="shared" si="56"/>
        <v>0</v>
      </c>
      <c r="AR97" s="81"/>
      <c r="AS97" s="108"/>
      <c r="AT97" s="109"/>
      <c r="AU97" s="109"/>
      <c r="AV97" s="110"/>
      <c r="AW97" s="110"/>
      <c r="AX97" s="111"/>
    </row>
    <row r="98" spans="1:50" s="70" customFormat="1" ht="16.5" x14ac:dyDescent="0.25">
      <c r="A98" s="101"/>
      <c r="B98" s="10" t="s">
        <v>283</v>
      </c>
      <c r="C98" s="104" t="s">
        <v>198</v>
      </c>
      <c r="D98" s="105">
        <v>49.43</v>
      </c>
      <c r="E98" s="99" t="s">
        <v>196</v>
      </c>
      <c r="F98" s="105">
        <v>1</v>
      </c>
      <c r="G98" s="105">
        <v>2</v>
      </c>
      <c r="H98" s="104"/>
      <c r="I98" s="106">
        <f t="shared" si="50"/>
        <v>148.29</v>
      </c>
      <c r="J98" s="106">
        <f t="shared" si="51"/>
        <v>49.43</v>
      </c>
      <c r="K98" s="97">
        <v>1</v>
      </c>
      <c r="L98" s="97"/>
      <c r="M98" s="97"/>
      <c r="N98" s="107">
        <f t="shared" si="46"/>
        <v>49.43</v>
      </c>
      <c r="O98" s="78"/>
      <c r="P98" s="101">
        <f t="shared" si="44"/>
        <v>1</v>
      </c>
      <c r="Q98" s="101">
        <f t="shared" si="52"/>
        <v>1</v>
      </c>
      <c r="R98" s="78"/>
      <c r="S98" s="78">
        <f t="shared" si="53"/>
        <v>0</v>
      </c>
      <c r="T98" s="78">
        <f t="shared" si="54"/>
        <v>0</v>
      </c>
      <c r="U98" s="78"/>
      <c r="V98" s="78">
        <f t="shared" si="58"/>
        <v>0</v>
      </c>
      <c r="W98" s="78">
        <f t="shared" si="40"/>
        <v>6</v>
      </c>
      <c r="X98" s="78">
        <f t="shared" si="57"/>
        <v>0</v>
      </c>
      <c r="Y98" s="78"/>
      <c r="Z98" s="78"/>
      <c r="AA98" s="78">
        <f t="shared" si="47"/>
        <v>0</v>
      </c>
      <c r="AB98" s="78">
        <f t="shared" si="48"/>
        <v>0</v>
      </c>
      <c r="AC98" s="78"/>
      <c r="AD98" s="78">
        <f t="shared" si="41"/>
        <v>1</v>
      </c>
      <c r="AE98" s="65">
        <f t="shared" si="41"/>
        <v>0</v>
      </c>
      <c r="AF98" s="65">
        <f t="shared" si="41"/>
        <v>0</v>
      </c>
      <c r="AG98" s="65">
        <f t="shared" si="49"/>
        <v>4</v>
      </c>
      <c r="AH98" s="90">
        <f t="shared" si="42"/>
        <v>148.29</v>
      </c>
      <c r="AI98" s="90">
        <f t="shared" si="42"/>
        <v>49.43</v>
      </c>
      <c r="AJ98" s="78"/>
      <c r="AK98" s="78"/>
      <c r="AL98" s="78">
        <f t="shared" si="43"/>
        <v>6</v>
      </c>
      <c r="AM98" s="78"/>
      <c r="AN98" s="78"/>
      <c r="AO98" s="78"/>
      <c r="AP98" s="79"/>
      <c r="AQ98" s="91">
        <f t="shared" si="56"/>
        <v>0</v>
      </c>
      <c r="AR98" s="81"/>
      <c r="AS98" s="108"/>
      <c r="AT98" s="109"/>
      <c r="AU98" s="109"/>
      <c r="AV98" s="110"/>
      <c r="AW98" s="110"/>
      <c r="AX98" s="111"/>
    </row>
    <row r="99" spans="1:50" s="70" customFormat="1" ht="16.5" x14ac:dyDescent="0.25">
      <c r="A99" s="101"/>
      <c r="B99" s="46" t="s">
        <v>284</v>
      </c>
      <c r="C99" s="104" t="s">
        <v>198</v>
      </c>
      <c r="D99" s="105">
        <v>48.44</v>
      </c>
      <c r="E99" s="99" t="s">
        <v>196</v>
      </c>
      <c r="F99" s="104"/>
      <c r="G99" s="105">
        <v>1</v>
      </c>
      <c r="H99" s="104"/>
      <c r="I99" s="106">
        <f t="shared" si="50"/>
        <v>145.32</v>
      </c>
      <c r="J99" s="106">
        <f t="shared" si="51"/>
        <v>48.44</v>
      </c>
      <c r="K99" s="97">
        <v>1</v>
      </c>
      <c r="L99" s="97"/>
      <c r="M99" s="97"/>
      <c r="N99" s="107">
        <f t="shared" si="46"/>
        <v>48.44</v>
      </c>
      <c r="O99" s="78"/>
      <c r="P99" s="101">
        <f t="shared" si="44"/>
        <v>1</v>
      </c>
      <c r="Q99" s="101">
        <f t="shared" si="52"/>
        <v>1</v>
      </c>
      <c r="R99" s="78"/>
      <c r="S99" s="78">
        <f t="shared" si="53"/>
        <v>0</v>
      </c>
      <c r="T99" s="78">
        <f t="shared" si="54"/>
        <v>0</v>
      </c>
      <c r="U99" s="78"/>
      <c r="V99" s="78">
        <f t="shared" si="58"/>
        <v>0</v>
      </c>
      <c r="W99" s="78">
        <f t="shared" si="40"/>
        <v>2</v>
      </c>
      <c r="X99" s="78">
        <f t="shared" si="57"/>
        <v>0</v>
      </c>
      <c r="Y99" s="78"/>
      <c r="Z99" s="78"/>
      <c r="AA99" s="78">
        <f t="shared" si="47"/>
        <v>0</v>
      </c>
      <c r="AB99" s="78">
        <f t="shared" si="48"/>
        <v>0</v>
      </c>
      <c r="AC99" s="78"/>
      <c r="AD99" s="78">
        <f t="shared" si="41"/>
        <v>1</v>
      </c>
      <c r="AE99" s="65">
        <f t="shared" si="41"/>
        <v>0</v>
      </c>
      <c r="AF99" s="65">
        <f t="shared" si="41"/>
        <v>0</v>
      </c>
      <c r="AG99" s="65">
        <f t="shared" si="49"/>
        <v>4</v>
      </c>
      <c r="AH99" s="90">
        <f t="shared" si="42"/>
        <v>145.32</v>
      </c>
      <c r="AI99" s="90">
        <f t="shared" si="42"/>
        <v>48.44</v>
      </c>
      <c r="AJ99" s="78"/>
      <c r="AK99" s="78"/>
      <c r="AL99" s="78">
        <f t="shared" si="43"/>
        <v>2</v>
      </c>
      <c r="AM99" s="78"/>
      <c r="AN99" s="78"/>
      <c r="AO99" s="78"/>
      <c r="AP99" s="79"/>
      <c r="AQ99" s="91">
        <f t="shared" si="56"/>
        <v>0</v>
      </c>
      <c r="AR99" s="81"/>
      <c r="AS99" s="108"/>
      <c r="AT99" s="109"/>
      <c r="AU99" s="109"/>
      <c r="AV99" s="110"/>
      <c r="AW99" s="110"/>
      <c r="AX99" s="111"/>
    </row>
    <row r="100" spans="1:50" s="70" customFormat="1" ht="16.5" x14ac:dyDescent="0.25">
      <c r="A100" s="101"/>
      <c r="B100" s="10" t="s">
        <v>285</v>
      </c>
      <c r="C100" s="117" t="s">
        <v>262</v>
      </c>
      <c r="D100" s="105">
        <v>45.9</v>
      </c>
      <c r="E100" s="99" t="s">
        <v>196</v>
      </c>
      <c r="F100" s="104"/>
      <c r="G100" s="104"/>
      <c r="H100" s="104"/>
      <c r="I100" s="106">
        <f t="shared" si="50"/>
        <v>137.69999999999999</v>
      </c>
      <c r="J100" s="106">
        <f t="shared" si="51"/>
        <v>45.9</v>
      </c>
      <c r="K100" s="97">
        <v>1</v>
      </c>
      <c r="L100" s="97"/>
      <c r="M100" s="97"/>
      <c r="N100" s="107">
        <f t="shared" si="46"/>
        <v>45.9</v>
      </c>
      <c r="O100" s="78">
        <v>0.5</v>
      </c>
      <c r="P100" s="101">
        <f t="shared" si="44"/>
        <v>1</v>
      </c>
      <c r="Q100" s="101"/>
      <c r="R100" s="78">
        <v>1</v>
      </c>
      <c r="S100" s="78"/>
      <c r="T100" s="78"/>
      <c r="U100" s="78">
        <v>1</v>
      </c>
      <c r="V100" s="78">
        <f t="shared" si="58"/>
        <v>0</v>
      </c>
      <c r="W100" s="78">
        <f t="shared" si="40"/>
        <v>0</v>
      </c>
      <c r="X100" s="78">
        <f t="shared" si="57"/>
        <v>1</v>
      </c>
      <c r="Y100" s="78"/>
      <c r="Z100" s="78"/>
      <c r="AA100" s="78">
        <f t="shared" si="47"/>
        <v>0</v>
      </c>
      <c r="AB100" s="78">
        <f t="shared" si="48"/>
        <v>0</v>
      </c>
      <c r="AC100" s="78"/>
      <c r="AD100" s="78">
        <f t="shared" si="41"/>
        <v>1</v>
      </c>
      <c r="AE100" s="65">
        <f t="shared" si="41"/>
        <v>0</v>
      </c>
      <c r="AF100" s="65">
        <f t="shared" si="41"/>
        <v>0</v>
      </c>
      <c r="AG100" s="65">
        <f t="shared" si="49"/>
        <v>4</v>
      </c>
      <c r="AH100" s="90">
        <f t="shared" si="42"/>
        <v>137.69999999999999</v>
      </c>
      <c r="AI100" s="90">
        <f t="shared" si="42"/>
        <v>45.9</v>
      </c>
      <c r="AJ100" s="78">
        <v>8</v>
      </c>
      <c r="AK100" s="78"/>
      <c r="AL100" s="78">
        <f t="shared" si="43"/>
        <v>0</v>
      </c>
      <c r="AM100" s="78"/>
      <c r="AN100" s="78"/>
      <c r="AO100" s="78"/>
      <c r="AP100" s="79"/>
      <c r="AQ100" s="91">
        <f t="shared" si="56"/>
        <v>0</v>
      </c>
      <c r="AR100" s="81"/>
      <c r="AS100" s="108"/>
      <c r="AT100" s="109"/>
      <c r="AU100" s="109"/>
      <c r="AV100" s="110"/>
      <c r="AW100" s="110"/>
      <c r="AX100" s="111"/>
    </row>
    <row r="101" spans="1:50" s="68" customFormat="1" ht="16.5" x14ac:dyDescent="0.25">
      <c r="A101" s="78">
        <v>5</v>
      </c>
      <c r="B101" s="86" t="s">
        <v>286</v>
      </c>
      <c r="C101" s="87"/>
      <c r="D101" s="90">
        <f t="shared" ref="D101:AP101" si="59">SUM(D102:D160)</f>
        <v>2279.8500000000004</v>
      </c>
      <c r="E101" s="90">
        <f t="shared" si="59"/>
        <v>0</v>
      </c>
      <c r="F101" s="90">
        <f t="shared" si="59"/>
        <v>16</v>
      </c>
      <c r="G101" s="90">
        <f t="shared" si="59"/>
        <v>42</v>
      </c>
      <c r="H101" s="90">
        <f t="shared" si="59"/>
        <v>4</v>
      </c>
      <c r="I101" s="90">
        <f t="shared" si="59"/>
        <v>6839.5500000000011</v>
      </c>
      <c r="J101" s="90">
        <f t="shared" si="59"/>
        <v>2279.8500000000004</v>
      </c>
      <c r="K101" s="90">
        <f t="shared" si="59"/>
        <v>55</v>
      </c>
      <c r="L101" s="90">
        <f t="shared" si="59"/>
        <v>0</v>
      </c>
      <c r="M101" s="90">
        <f t="shared" si="59"/>
        <v>0</v>
      </c>
      <c r="N101" s="90">
        <f t="shared" si="59"/>
        <v>2279.8500000000004</v>
      </c>
      <c r="O101" s="90">
        <f t="shared" si="59"/>
        <v>4.5</v>
      </c>
      <c r="P101" s="90">
        <f t="shared" si="59"/>
        <v>50</v>
      </c>
      <c r="Q101" s="90">
        <f t="shared" si="59"/>
        <v>44</v>
      </c>
      <c r="R101" s="90">
        <f t="shared" si="59"/>
        <v>16</v>
      </c>
      <c r="S101" s="90">
        <f t="shared" si="59"/>
        <v>10</v>
      </c>
      <c r="T101" s="90">
        <f t="shared" si="59"/>
        <v>21</v>
      </c>
      <c r="U101" s="90">
        <f t="shared" si="59"/>
        <v>13</v>
      </c>
      <c r="V101" s="90">
        <f t="shared" si="59"/>
        <v>56</v>
      </c>
      <c r="W101" s="90">
        <f t="shared" si="59"/>
        <v>116</v>
      </c>
      <c r="X101" s="90">
        <f t="shared" si="59"/>
        <v>13</v>
      </c>
      <c r="Y101" s="90">
        <f t="shared" si="59"/>
        <v>8</v>
      </c>
      <c r="Z101" s="90">
        <f t="shared" si="59"/>
        <v>0</v>
      </c>
      <c r="AA101" s="90">
        <f t="shared" si="59"/>
        <v>0</v>
      </c>
      <c r="AB101" s="90">
        <f t="shared" si="59"/>
        <v>0</v>
      </c>
      <c r="AC101" s="90">
        <f t="shared" si="59"/>
        <v>0</v>
      </c>
      <c r="AD101" s="90">
        <f t="shared" si="59"/>
        <v>55</v>
      </c>
      <c r="AE101" s="90">
        <f t="shared" si="59"/>
        <v>0</v>
      </c>
      <c r="AF101" s="90">
        <f t="shared" si="59"/>
        <v>0</v>
      </c>
      <c r="AG101" s="90">
        <f t="shared" si="59"/>
        <v>220</v>
      </c>
      <c r="AH101" s="90">
        <f t="shared" si="59"/>
        <v>6839.5500000000011</v>
      </c>
      <c r="AI101" s="90">
        <f t="shared" si="59"/>
        <v>2279.8500000000004</v>
      </c>
      <c r="AJ101" s="90">
        <f t="shared" si="59"/>
        <v>56</v>
      </c>
      <c r="AK101" s="90">
        <f t="shared" si="59"/>
        <v>8</v>
      </c>
      <c r="AL101" s="90">
        <f t="shared" si="59"/>
        <v>164</v>
      </c>
      <c r="AM101" s="90">
        <f t="shared" si="59"/>
        <v>0</v>
      </c>
      <c r="AN101" s="90">
        <f t="shared" si="59"/>
        <v>0</v>
      </c>
      <c r="AO101" s="90">
        <f t="shared" si="59"/>
        <v>0</v>
      </c>
      <c r="AP101" s="118">
        <f t="shared" si="59"/>
        <v>0</v>
      </c>
      <c r="AQ101" s="91">
        <f t="shared" si="56"/>
        <v>0</v>
      </c>
      <c r="AR101" s="81"/>
      <c r="AS101" s="82"/>
      <c r="AT101" s="83"/>
      <c r="AU101" s="83"/>
      <c r="AV101" s="84"/>
      <c r="AW101" s="84"/>
      <c r="AX101" s="85"/>
    </row>
    <row r="102" spans="1:50" s="70" customFormat="1" ht="15.75" x14ac:dyDescent="0.25">
      <c r="A102" s="101"/>
      <c r="B102" s="9" t="s">
        <v>190</v>
      </c>
      <c r="C102" s="104"/>
      <c r="D102" s="103"/>
      <c r="E102" s="104"/>
      <c r="F102" s="104"/>
      <c r="G102" s="104"/>
      <c r="H102" s="104"/>
      <c r="I102" s="106">
        <f t="shared" si="50"/>
        <v>0</v>
      </c>
      <c r="J102" s="106">
        <f t="shared" si="51"/>
        <v>0</v>
      </c>
      <c r="K102" s="97"/>
      <c r="L102" s="97"/>
      <c r="M102" s="97"/>
      <c r="N102" s="107">
        <f t="shared" si="46"/>
        <v>0</v>
      </c>
      <c r="O102" s="78"/>
      <c r="P102" s="101">
        <f t="shared" ref="P102:P112" si="60">K102</f>
        <v>0</v>
      </c>
      <c r="Q102" s="101">
        <f t="shared" si="52"/>
        <v>0</v>
      </c>
      <c r="R102" s="78"/>
      <c r="S102" s="78">
        <f t="shared" si="53"/>
        <v>0</v>
      </c>
      <c r="T102" s="78">
        <f t="shared" si="54"/>
        <v>0</v>
      </c>
      <c r="U102" s="78"/>
      <c r="V102" s="78">
        <f>H102*4</f>
        <v>0</v>
      </c>
      <c r="W102" s="78">
        <f t="shared" ref="W102:W122" si="61">(F102+G102)*2</f>
        <v>0</v>
      </c>
      <c r="X102" s="78">
        <f t="shared" si="57"/>
        <v>0</v>
      </c>
      <c r="Y102" s="78"/>
      <c r="Z102" s="78"/>
      <c r="AA102" s="78">
        <f t="shared" si="47"/>
        <v>0</v>
      </c>
      <c r="AB102" s="78">
        <f t="shared" si="48"/>
        <v>0</v>
      </c>
      <c r="AC102" s="78"/>
      <c r="AD102" s="78">
        <f t="shared" ref="AD102:AF122" si="62">K102</f>
        <v>0</v>
      </c>
      <c r="AE102" s="65">
        <f t="shared" si="62"/>
        <v>0</v>
      </c>
      <c r="AF102" s="65">
        <f t="shared" si="62"/>
        <v>0</v>
      </c>
      <c r="AG102" s="65">
        <f t="shared" si="49"/>
        <v>0</v>
      </c>
      <c r="AH102" s="90">
        <f t="shared" ref="AH102:AI122" si="63">I102</f>
        <v>0</v>
      </c>
      <c r="AI102" s="90">
        <f t="shared" si="63"/>
        <v>0</v>
      </c>
      <c r="AJ102" s="78"/>
      <c r="AK102" s="78"/>
      <c r="AL102" s="78">
        <f t="shared" ref="AL102:AL122" si="64">V102+W102</f>
        <v>0</v>
      </c>
      <c r="AM102" s="78"/>
      <c r="AN102" s="78"/>
      <c r="AO102" s="78"/>
      <c r="AP102" s="79"/>
      <c r="AQ102" s="114"/>
      <c r="AR102" s="81"/>
      <c r="AS102" s="108"/>
      <c r="AT102" s="109"/>
      <c r="AU102" s="109"/>
      <c r="AV102" s="110"/>
      <c r="AW102" s="110"/>
      <c r="AX102" s="111"/>
    </row>
    <row r="103" spans="1:50" s="70" customFormat="1" ht="15.75" x14ac:dyDescent="0.25">
      <c r="A103" s="101"/>
      <c r="B103" s="9" t="s">
        <v>287</v>
      </c>
      <c r="C103" s="104"/>
      <c r="D103" s="103"/>
      <c r="E103" s="104"/>
      <c r="F103" s="104"/>
      <c r="G103" s="104"/>
      <c r="H103" s="104"/>
      <c r="I103" s="106">
        <f t="shared" si="50"/>
        <v>0</v>
      </c>
      <c r="J103" s="106">
        <f t="shared" si="51"/>
        <v>0</v>
      </c>
      <c r="K103" s="97">
        <v>1</v>
      </c>
      <c r="L103" s="97"/>
      <c r="M103" s="97"/>
      <c r="N103" s="107"/>
      <c r="O103" s="78"/>
      <c r="P103" s="101">
        <f t="shared" si="60"/>
        <v>1</v>
      </c>
      <c r="Q103" s="101"/>
      <c r="R103" s="78">
        <v>1</v>
      </c>
      <c r="S103" s="78"/>
      <c r="T103" s="78"/>
      <c r="U103" s="78">
        <v>1</v>
      </c>
      <c r="V103" s="78">
        <v>8</v>
      </c>
      <c r="W103" s="78">
        <f t="shared" si="61"/>
        <v>0</v>
      </c>
      <c r="X103" s="78">
        <f t="shared" si="57"/>
        <v>1</v>
      </c>
      <c r="Y103" s="78"/>
      <c r="Z103" s="78"/>
      <c r="AA103" s="78">
        <f t="shared" si="47"/>
        <v>0</v>
      </c>
      <c r="AB103" s="78">
        <f>Z103*0.2</f>
        <v>0</v>
      </c>
      <c r="AC103" s="78"/>
      <c r="AD103" s="78">
        <f t="shared" si="62"/>
        <v>1</v>
      </c>
      <c r="AE103" s="65">
        <f t="shared" si="62"/>
        <v>0</v>
      </c>
      <c r="AF103" s="65">
        <f t="shared" si="62"/>
        <v>0</v>
      </c>
      <c r="AG103" s="65">
        <f t="shared" si="49"/>
        <v>4</v>
      </c>
      <c r="AH103" s="90">
        <f t="shared" si="63"/>
        <v>0</v>
      </c>
      <c r="AI103" s="90">
        <f t="shared" si="63"/>
        <v>0</v>
      </c>
      <c r="AJ103" s="78">
        <v>8</v>
      </c>
      <c r="AK103" s="78"/>
      <c r="AL103" s="78">
        <f t="shared" si="64"/>
        <v>8</v>
      </c>
      <c r="AM103" s="78"/>
      <c r="AN103" s="78"/>
      <c r="AO103" s="78"/>
      <c r="AP103" s="79"/>
      <c r="AQ103" s="91">
        <f t="shared" ref="AQ103:AQ111" si="65">+N103-AI103</f>
        <v>0</v>
      </c>
      <c r="AR103" s="81"/>
      <c r="AS103" s="108"/>
      <c r="AT103" s="109"/>
      <c r="AU103" s="109"/>
      <c r="AV103" s="110"/>
      <c r="AW103" s="110"/>
      <c r="AX103" s="111"/>
    </row>
    <row r="104" spans="1:50" s="70" customFormat="1" ht="16.5" x14ac:dyDescent="0.25">
      <c r="A104" s="101"/>
      <c r="B104" s="10" t="s">
        <v>194</v>
      </c>
      <c r="C104" s="104" t="s">
        <v>288</v>
      </c>
      <c r="D104" s="105">
        <v>41.89</v>
      </c>
      <c r="E104" s="99" t="s">
        <v>196</v>
      </c>
      <c r="F104" s="104"/>
      <c r="G104" s="105">
        <v>1</v>
      </c>
      <c r="H104" s="104"/>
      <c r="I104" s="106">
        <f t="shared" si="50"/>
        <v>125.67</v>
      </c>
      <c r="J104" s="106">
        <f t="shared" si="51"/>
        <v>41.89</v>
      </c>
      <c r="K104" s="97">
        <v>1</v>
      </c>
      <c r="L104" s="97"/>
      <c r="M104" s="97"/>
      <c r="N104" s="107">
        <f>D104</f>
        <v>41.89</v>
      </c>
      <c r="O104" s="78"/>
      <c r="P104" s="101">
        <f t="shared" si="60"/>
        <v>1</v>
      </c>
      <c r="Q104" s="101">
        <f t="shared" si="52"/>
        <v>1</v>
      </c>
      <c r="R104" s="78"/>
      <c r="S104" s="78">
        <f t="shared" si="53"/>
        <v>0</v>
      </c>
      <c r="T104" s="78">
        <f t="shared" si="54"/>
        <v>0</v>
      </c>
      <c r="U104" s="78"/>
      <c r="V104" s="78">
        <f t="shared" ref="V104:V112" si="66">H104*4</f>
        <v>0</v>
      </c>
      <c r="W104" s="78">
        <f t="shared" si="61"/>
        <v>2</v>
      </c>
      <c r="X104" s="78">
        <f t="shared" si="57"/>
        <v>0</v>
      </c>
      <c r="Y104" s="78"/>
      <c r="Z104" s="78"/>
      <c r="AA104" s="78">
        <f t="shared" si="47"/>
        <v>0</v>
      </c>
      <c r="AB104" s="78">
        <f t="shared" si="48"/>
        <v>0</v>
      </c>
      <c r="AC104" s="78"/>
      <c r="AD104" s="78">
        <f t="shared" si="62"/>
        <v>1</v>
      </c>
      <c r="AE104" s="65">
        <f t="shared" si="62"/>
        <v>0</v>
      </c>
      <c r="AF104" s="65">
        <f t="shared" si="62"/>
        <v>0</v>
      </c>
      <c r="AG104" s="65">
        <f t="shared" si="49"/>
        <v>4</v>
      </c>
      <c r="AH104" s="90">
        <f t="shared" si="63"/>
        <v>125.67</v>
      </c>
      <c r="AI104" s="90">
        <f t="shared" si="63"/>
        <v>41.89</v>
      </c>
      <c r="AJ104" s="78"/>
      <c r="AK104" s="78"/>
      <c r="AL104" s="78">
        <f t="shared" si="64"/>
        <v>2</v>
      </c>
      <c r="AM104" s="78"/>
      <c r="AN104" s="78"/>
      <c r="AO104" s="78"/>
      <c r="AP104" s="79"/>
      <c r="AQ104" s="91">
        <f t="shared" si="65"/>
        <v>0</v>
      </c>
      <c r="AR104" s="81"/>
      <c r="AS104" s="108"/>
      <c r="AT104" s="109"/>
      <c r="AU104" s="109"/>
      <c r="AV104" s="110"/>
      <c r="AW104" s="110"/>
      <c r="AX104" s="111"/>
    </row>
    <row r="105" spans="1:50" s="70" customFormat="1" ht="16.5" x14ac:dyDescent="0.25">
      <c r="A105" s="101"/>
      <c r="B105" s="10" t="s">
        <v>197</v>
      </c>
      <c r="C105" s="104" t="s">
        <v>288</v>
      </c>
      <c r="D105" s="105">
        <v>55.8</v>
      </c>
      <c r="E105" s="99" t="s">
        <v>196</v>
      </c>
      <c r="F105" s="104"/>
      <c r="G105" s="105">
        <v>1</v>
      </c>
      <c r="H105" s="104"/>
      <c r="I105" s="106">
        <f t="shared" si="50"/>
        <v>167.39999999999998</v>
      </c>
      <c r="J105" s="106">
        <f t="shared" si="51"/>
        <v>55.8</v>
      </c>
      <c r="K105" s="97">
        <v>1</v>
      </c>
      <c r="L105" s="97"/>
      <c r="M105" s="97"/>
      <c r="N105" s="107">
        <f t="shared" ref="N105:N112" si="67">D105</f>
        <v>55.8</v>
      </c>
      <c r="O105" s="78"/>
      <c r="P105" s="101">
        <f t="shared" si="60"/>
        <v>1</v>
      </c>
      <c r="Q105" s="101">
        <f t="shared" si="52"/>
        <v>1</v>
      </c>
      <c r="R105" s="78"/>
      <c r="S105" s="78">
        <f t="shared" si="53"/>
        <v>0</v>
      </c>
      <c r="T105" s="78">
        <f t="shared" si="54"/>
        <v>0</v>
      </c>
      <c r="U105" s="78"/>
      <c r="V105" s="78">
        <f t="shared" si="66"/>
        <v>0</v>
      </c>
      <c r="W105" s="78">
        <f t="shared" si="61"/>
        <v>2</v>
      </c>
      <c r="X105" s="78">
        <f t="shared" si="57"/>
        <v>0</v>
      </c>
      <c r="Y105" s="78"/>
      <c r="Z105" s="78"/>
      <c r="AA105" s="78">
        <f t="shared" si="47"/>
        <v>0</v>
      </c>
      <c r="AB105" s="78">
        <f t="shared" si="48"/>
        <v>0</v>
      </c>
      <c r="AC105" s="78"/>
      <c r="AD105" s="78">
        <f t="shared" si="62"/>
        <v>1</v>
      </c>
      <c r="AE105" s="65">
        <f t="shared" si="62"/>
        <v>0</v>
      </c>
      <c r="AF105" s="65">
        <f t="shared" si="62"/>
        <v>0</v>
      </c>
      <c r="AG105" s="65">
        <f t="shared" si="49"/>
        <v>4</v>
      </c>
      <c r="AH105" s="90">
        <f t="shared" si="63"/>
        <v>167.39999999999998</v>
      </c>
      <c r="AI105" s="90">
        <f t="shared" si="63"/>
        <v>55.8</v>
      </c>
      <c r="AJ105" s="78"/>
      <c r="AK105" s="78"/>
      <c r="AL105" s="78">
        <f t="shared" si="64"/>
        <v>2</v>
      </c>
      <c r="AM105" s="78"/>
      <c r="AN105" s="78"/>
      <c r="AO105" s="78"/>
      <c r="AP105" s="79"/>
      <c r="AQ105" s="91">
        <f t="shared" si="65"/>
        <v>0</v>
      </c>
      <c r="AR105" s="81"/>
      <c r="AS105" s="108"/>
      <c r="AT105" s="109"/>
      <c r="AU105" s="109"/>
      <c r="AV105" s="110"/>
      <c r="AW105" s="110"/>
      <c r="AX105" s="111"/>
    </row>
    <row r="106" spans="1:50" s="70" customFormat="1" ht="16.5" x14ac:dyDescent="0.25">
      <c r="A106" s="101"/>
      <c r="B106" s="10" t="s">
        <v>199</v>
      </c>
      <c r="C106" s="104" t="s">
        <v>288</v>
      </c>
      <c r="D106" s="105">
        <v>47.96</v>
      </c>
      <c r="E106" s="99" t="s">
        <v>196</v>
      </c>
      <c r="F106" s="105">
        <v>1</v>
      </c>
      <c r="G106" s="104"/>
      <c r="H106" s="104"/>
      <c r="I106" s="106">
        <f t="shared" si="50"/>
        <v>143.88</v>
      </c>
      <c r="J106" s="106">
        <f t="shared" si="51"/>
        <v>47.96</v>
      </c>
      <c r="K106" s="97">
        <v>1</v>
      </c>
      <c r="L106" s="97"/>
      <c r="M106" s="97"/>
      <c r="N106" s="107">
        <f t="shared" si="67"/>
        <v>47.96</v>
      </c>
      <c r="O106" s="78"/>
      <c r="P106" s="101">
        <f t="shared" si="60"/>
        <v>1</v>
      </c>
      <c r="Q106" s="101">
        <f t="shared" si="52"/>
        <v>1</v>
      </c>
      <c r="R106" s="78"/>
      <c r="S106" s="78">
        <f t="shared" si="53"/>
        <v>0</v>
      </c>
      <c r="T106" s="78">
        <f t="shared" si="54"/>
        <v>0</v>
      </c>
      <c r="U106" s="78"/>
      <c r="V106" s="78">
        <f t="shared" si="66"/>
        <v>0</v>
      </c>
      <c r="W106" s="78">
        <f t="shared" si="61"/>
        <v>2</v>
      </c>
      <c r="X106" s="78">
        <f t="shared" si="57"/>
        <v>0</v>
      </c>
      <c r="Y106" s="78"/>
      <c r="Z106" s="78"/>
      <c r="AA106" s="78">
        <f t="shared" si="47"/>
        <v>0</v>
      </c>
      <c r="AB106" s="78">
        <f t="shared" si="48"/>
        <v>0</v>
      </c>
      <c r="AC106" s="78"/>
      <c r="AD106" s="78">
        <f t="shared" si="62"/>
        <v>1</v>
      </c>
      <c r="AE106" s="65">
        <f t="shared" si="62"/>
        <v>0</v>
      </c>
      <c r="AF106" s="65">
        <f t="shared" si="62"/>
        <v>0</v>
      </c>
      <c r="AG106" s="65">
        <f t="shared" si="49"/>
        <v>4</v>
      </c>
      <c r="AH106" s="90">
        <f t="shared" si="63"/>
        <v>143.88</v>
      </c>
      <c r="AI106" s="90">
        <f t="shared" si="63"/>
        <v>47.96</v>
      </c>
      <c r="AJ106" s="78"/>
      <c r="AK106" s="78"/>
      <c r="AL106" s="78">
        <f t="shared" si="64"/>
        <v>2</v>
      </c>
      <c r="AM106" s="78"/>
      <c r="AN106" s="78"/>
      <c r="AO106" s="78"/>
      <c r="AP106" s="79"/>
      <c r="AQ106" s="91">
        <f t="shared" si="65"/>
        <v>0</v>
      </c>
      <c r="AR106" s="81"/>
      <c r="AS106" s="108"/>
      <c r="AT106" s="109"/>
      <c r="AU106" s="109"/>
      <c r="AV106" s="110"/>
      <c r="AW106" s="110"/>
      <c r="AX106" s="111"/>
    </row>
    <row r="107" spans="1:50" s="70" customFormat="1" ht="16.5" x14ac:dyDescent="0.25">
      <c r="A107" s="101"/>
      <c r="B107" s="10" t="s">
        <v>200</v>
      </c>
      <c r="C107" s="104" t="s">
        <v>288</v>
      </c>
      <c r="D107" s="105">
        <v>48.61</v>
      </c>
      <c r="E107" s="99" t="s">
        <v>196</v>
      </c>
      <c r="F107" s="104"/>
      <c r="G107" s="105">
        <v>1</v>
      </c>
      <c r="H107" s="104"/>
      <c r="I107" s="106">
        <f t="shared" si="50"/>
        <v>145.82999999999998</v>
      </c>
      <c r="J107" s="106">
        <f t="shared" si="51"/>
        <v>48.61</v>
      </c>
      <c r="K107" s="97">
        <v>1</v>
      </c>
      <c r="L107" s="97"/>
      <c r="M107" s="97"/>
      <c r="N107" s="107">
        <f t="shared" si="67"/>
        <v>48.61</v>
      </c>
      <c r="O107" s="78"/>
      <c r="P107" s="101">
        <f t="shared" si="60"/>
        <v>1</v>
      </c>
      <c r="Q107" s="101">
        <f t="shared" si="52"/>
        <v>1</v>
      </c>
      <c r="R107" s="78"/>
      <c r="S107" s="78">
        <f t="shared" si="53"/>
        <v>0</v>
      </c>
      <c r="T107" s="78">
        <f t="shared" si="54"/>
        <v>0</v>
      </c>
      <c r="U107" s="78"/>
      <c r="V107" s="78">
        <f t="shared" si="66"/>
        <v>0</v>
      </c>
      <c r="W107" s="78">
        <f t="shared" si="61"/>
        <v>2</v>
      </c>
      <c r="X107" s="78">
        <f t="shared" si="57"/>
        <v>0</v>
      </c>
      <c r="Y107" s="78"/>
      <c r="Z107" s="78"/>
      <c r="AA107" s="78">
        <f t="shared" si="47"/>
        <v>0</v>
      </c>
      <c r="AB107" s="78">
        <f t="shared" si="48"/>
        <v>0</v>
      </c>
      <c r="AC107" s="78"/>
      <c r="AD107" s="78">
        <f t="shared" si="62"/>
        <v>1</v>
      </c>
      <c r="AE107" s="65">
        <f t="shared" si="62"/>
        <v>0</v>
      </c>
      <c r="AF107" s="65">
        <f t="shared" si="62"/>
        <v>0</v>
      </c>
      <c r="AG107" s="65">
        <f t="shared" si="49"/>
        <v>4</v>
      </c>
      <c r="AH107" s="90">
        <f t="shared" si="63"/>
        <v>145.82999999999998</v>
      </c>
      <c r="AI107" s="90">
        <f t="shared" si="63"/>
        <v>48.61</v>
      </c>
      <c r="AJ107" s="78"/>
      <c r="AK107" s="78"/>
      <c r="AL107" s="78">
        <f t="shared" si="64"/>
        <v>2</v>
      </c>
      <c r="AM107" s="78"/>
      <c r="AN107" s="78"/>
      <c r="AO107" s="78"/>
      <c r="AP107" s="79"/>
      <c r="AQ107" s="91">
        <f t="shared" si="65"/>
        <v>0</v>
      </c>
      <c r="AR107" s="81"/>
      <c r="AS107" s="108"/>
      <c r="AT107" s="109"/>
      <c r="AU107" s="109"/>
      <c r="AV107" s="110"/>
      <c r="AW107" s="110"/>
      <c r="AX107" s="111"/>
    </row>
    <row r="108" spans="1:50" s="70" customFormat="1" ht="16.5" x14ac:dyDescent="0.25">
      <c r="A108" s="101"/>
      <c r="B108" s="10" t="s">
        <v>201</v>
      </c>
      <c r="C108" s="104" t="s">
        <v>288</v>
      </c>
      <c r="D108" s="105">
        <v>44.11</v>
      </c>
      <c r="E108" s="99" t="s">
        <v>196</v>
      </c>
      <c r="F108" s="104"/>
      <c r="G108" s="105">
        <v>1</v>
      </c>
      <c r="H108" s="105">
        <v>1</v>
      </c>
      <c r="I108" s="106">
        <f t="shared" si="50"/>
        <v>132.32999999999998</v>
      </c>
      <c r="J108" s="106">
        <f t="shared" si="51"/>
        <v>44.11</v>
      </c>
      <c r="K108" s="97">
        <v>1</v>
      </c>
      <c r="L108" s="97"/>
      <c r="M108" s="97"/>
      <c r="N108" s="107">
        <f t="shared" si="67"/>
        <v>44.11</v>
      </c>
      <c r="O108" s="78"/>
      <c r="P108" s="101">
        <f t="shared" si="60"/>
        <v>1</v>
      </c>
      <c r="Q108" s="101">
        <f t="shared" si="52"/>
        <v>1</v>
      </c>
      <c r="R108" s="78"/>
      <c r="S108" s="78">
        <f t="shared" si="53"/>
        <v>0</v>
      </c>
      <c r="T108" s="78">
        <f t="shared" si="54"/>
        <v>0</v>
      </c>
      <c r="U108" s="78"/>
      <c r="V108" s="78">
        <f t="shared" si="66"/>
        <v>4</v>
      </c>
      <c r="W108" s="78">
        <f t="shared" si="61"/>
        <v>2</v>
      </c>
      <c r="X108" s="78">
        <f t="shared" si="57"/>
        <v>0</v>
      </c>
      <c r="Y108" s="78"/>
      <c r="Z108" s="78"/>
      <c r="AA108" s="78">
        <f t="shared" si="47"/>
        <v>0</v>
      </c>
      <c r="AB108" s="78">
        <f t="shared" si="48"/>
        <v>0</v>
      </c>
      <c r="AC108" s="78"/>
      <c r="AD108" s="78">
        <f t="shared" si="62"/>
        <v>1</v>
      </c>
      <c r="AE108" s="65">
        <f t="shared" si="62"/>
        <v>0</v>
      </c>
      <c r="AF108" s="65">
        <f t="shared" si="62"/>
        <v>0</v>
      </c>
      <c r="AG108" s="65">
        <f t="shared" si="49"/>
        <v>4</v>
      </c>
      <c r="AH108" s="90">
        <f t="shared" si="63"/>
        <v>132.32999999999998</v>
      </c>
      <c r="AI108" s="90">
        <f t="shared" si="63"/>
        <v>44.11</v>
      </c>
      <c r="AJ108" s="78"/>
      <c r="AK108" s="78"/>
      <c r="AL108" s="78">
        <f t="shared" si="64"/>
        <v>6</v>
      </c>
      <c r="AM108" s="78"/>
      <c r="AN108" s="78"/>
      <c r="AO108" s="78"/>
      <c r="AP108" s="79"/>
      <c r="AQ108" s="91">
        <f t="shared" si="65"/>
        <v>0</v>
      </c>
      <c r="AR108" s="81"/>
      <c r="AS108" s="108"/>
      <c r="AT108" s="109"/>
      <c r="AU108" s="109"/>
      <c r="AV108" s="110"/>
      <c r="AW108" s="110"/>
      <c r="AX108" s="111"/>
    </row>
    <row r="109" spans="1:50" s="70" customFormat="1" ht="16.5" x14ac:dyDescent="0.25">
      <c r="A109" s="101"/>
      <c r="B109" s="10" t="s">
        <v>202</v>
      </c>
      <c r="C109" s="104" t="s">
        <v>288</v>
      </c>
      <c r="D109" s="105">
        <v>46.02</v>
      </c>
      <c r="E109" s="99" t="s">
        <v>196</v>
      </c>
      <c r="F109" s="105">
        <v>1</v>
      </c>
      <c r="G109" s="105">
        <v>1</v>
      </c>
      <c r="H109" s="104"/>
      <c r="I109" s="106">
        <f t="shared" si="50"/>
        <v>138.06</v>
      </c>
      <c r="J109" s="106">
        <f t="shared" si="51"/>
        <v>46.02</v>
      </c>
      <c r="K109" s="97">
        <v>1</v>
      </c>
      <c r="L109" s="97"/>
      <c r="M109" s="97"/>
      <c r="N109" s="107">
        <f t="shared" si="67"/>
        <v>46.02</v>
      </c>
      <c r="O109" s="78"/>
      <c r="P109" s="101">
        <f t="shared" si="60"/>
        <v>1</v>
      </c>
      <c r="Q109" s="101">
        <f t="shared" si="52"/>
        <v>1</v>
      </c>
      <c r="R109" s="78"/>
      <c r="S109" s="78">
        <f t="shared" si="53"/>
        <v>0</v>
      </c>
      <c r="T109" s="78">
        <f t="shared" si="54"/>
        <v>0</v>
      </c>
      <c r="U109" s="78"/>
      <c r="V109" s="78">
        <f t="shared" si="66"/>
        <v>0</v>
      </c>
      <c r="W109" s="78">
        <f t="shared" si="61"/>
        <v>4</v>
      </c>
      <c r="X109" s="78">
        <f t="shared" si="57"/>
        <v>0</v>
      </c>
      <c r="Y109" s="78"/>
      <c r="Z109" s="78"/>
      <c r="AA109" s="78">
        <f t="shared" si="47"/>
        <v>0</v>
      </c>
      <c r="AB109" s="78">
        <f t="shared" si="48"/>
        <v>0</v>
      </c>
      <c r="AC109" s="78"/>
      <c r="AD109" s="78">
        <f t="shared" si="62"/>
        <v>1</v>
      </c>
      <c r="AE109" s="65">
        <f t="shared" si="62"/>
        <v>0</v>
      </c>
      <c r="AF109" s="65">
        <f t="shared" si="62"/>
        <v>0</v>
      </c>
      <c r="AG109" s="65">
        <f t="shared" si="49"/>
        <v>4</v>
      </c>
      <c r="AH109" s="90">
        <f t="shared" si="63"/>
        <v>138.06</v>
      </c>
      <c r="AI109" s="90">
        <f t="shared" si="63"/>
        <v>46.02</v>
      </c>
      <c r="AJ109" s="78"/>
      <c r="AK109" s="78"/>
      <c r="AL109" s="78">
        <f t="shared" si="64"/>
        <v>4</v>
      </c>
      <c r="AM109" s="78"/>
      <c r="AN109" s="78"/>
      <c r="AO109" s="78"/>
      <c r="AP109" s="79"/>
      <c r="AQ109" s="91">
        <f t="shared" si="65"/>
        <v>0</v>
      </c>
      <c r="AR109" s="81"/>
      <c r="AS109" s="108"/>
      <c r="AT109" s="109"/>
      <c r="AU109" s="109"/>
      <c r="AV109" s="110"/>
      <c r="AW109" s="110"/>
      <c r="AX109" s="111"/>
    </row>
    <row r="110" spans="1:50" s="70" customFormat="1" ht="16.5" x14ac:dyDescent="0.25">
      <c r="A110" s="101"/>
      <c r="B110" s="10" t="s">
        <v>203</v>
      </c>
      <c r="C110" s="104" t="s">
        <v>288</v>
      </c>
      <c r="D110" s="105">
        <v>54.1</v>
      </c>
      <c r="E110" s="99" t="s">
        <v>196</v>
      </c>
      <c r="F110" s="104"/>
      <c r="G110" s="105">
        <v>1</v>
      </c>
      <c r="H110" s="104"/>
      <c r="I110" s="106">
        <f t="shared" si="50"/>
        <v>162.30000000000001</v>
      </c>
      <c r="J110" s="106">
        <f t="shared" si="51"/>
        <v>54.1</v>
      </c>
      <c r="K110" s="97">
        <v>1</v>
      </c>
      <c r="L110" s="97"/>
      <c r="M110" s="97"/>
      <c r="N110" s="107">
        <f t="shared" si="67"/>
        <v>54.1</v>
      </c>
      <c r="O110" s="78"/>
      <c r="P110" s="101">
        <f t="shared" si="60"/>
        <v>1</v>
      </c>
      <c r="Q110" s="101">
        <f t="shared" si="52"/>
        <v>1</v>
      </c>
      <c r="R110" s="78"/>
      <c r="S110" s="78">
        <f t="shared" si="53"/>
        <v>0</v>
      </c>
      <c r="T110" s="78">
        <f t="shared" si="54"/>
        <v>0</v>
      </c>
      <c r="U110" s="78"/>
      <c r="V110" s="78">
        <f t="shared" si="66"/>
        <v>0</v>
      </c>
      <c r="W110" s="78">
        <f t="shared" si="61"/>
        <v>2</v>
      </c>
      <c r="X110" s="78">
        <f t="shared" si="57"/>
        <v>0</v>
      </c>
      <c r="Y110" s="78"/>
      <c r="Z110" s="78"/>
      <c r="AA110" s="78">
        <f t="shared" si="47"/>
        <v>0</v>
      </c>
      <c r="AB110" s="78">
        <f t="shared" si="48"/>
        <v>0</v>
      </c>
      <c r="AC110" s="78"/>
      <c r="AD110" s="78">
        <f t="shared" si="62"/>
        <v>1</v>
      </c>
      <c r="AE110" s="65">
        <f t="shared" si="62"/>
        <v>0</v>
      </c>
      <c r="AF110" s="65">
        <f t="shared" si="62"/>
        <v>0</v>
      </c>
      <c r="AG110" s="65">
        <f t="shared" si="49"/>
        <v>4</v>
      </c>
      <c r="AH110" s="90">
        <f t="shared" si="63"/>
        <v>162.30000000000001</v>
      </c>
      <c r="AI110" s="90">
        <f t="shared" si="63"/>
        <v>54.1</v>
      </c>
      <c r="AJ110" s="78"/>
      <c r="AK110" s="78"/>
      <c r="AL110" s="78">
        <f t="shared" si="64"/>
        <v>2</v>
      </c>
      <c r="AM110" s="78"/>
      <c r="AN110" s="78"/>
      <c r="AO110" s="78"/>
      <c r="AP110" s="79"/>
      <c r="AQ110" s="91">
        <f t="shared" si="65"/>
        <v>0</v>
      </c>
      <c r="AR110" s="81"/>
      <c r="AS110" s="108"/>
      <c r="AT110" s="109"/>
      <c r="AU110" s="109"/>
      <c r="AV110" s="110"/>
      <c r="AW110" s="110"/>
      <c r="AX110" s="111"/>
    </row>
    <row r="111" spans="1:50" s="70" customFormat="1" ht="16.5" x14ac:dyDescent="0.25">
      <c r="A111" s="101"/>
      <c r="B111" s="10" t="s">
        <v>204</v>
      </c>
      <c r="C111" s="117" t="s">
        <v>1</v>
      </c>
      <c r="D111" s="105">
        <v>43.54</v>
      </c>
      <c r="E111" s="99" t="s">
        <v>196</v>
      </c>
      <c r="F111" s="104"/>
      <c r="G111" s="105">
        <v>1</v>
      </c>
      <c r="H111" s="104"/>
      <c r="I111" s="106">
        <f t="shared" si="50"/>
        <v>130.62</v>
      </c>
      <c r="J111" s="106">
        <f t="shared" si="51"/>
        <v>43.54</v>
      </c>
      <c r="K111" s="97">
        <v>1</v>
      </c>
      <c r="L111" s="97"/>
      <c r="M111" s="97"/>
      <c r="N111" s="107">
        <f t="shared" si="67"/>
        <v>43.54</v>
      </c>
      <c r="O111" s="78">
        <v>0.5</v>
      </c>
      <c r="P111" s="101">
        <f t="shared" si="60"/>
        <v>1</v>
      </c>
      <c r="Q111" s="101"/>
      <c r="R111" s="78">
        <v>1</v>
      </c>
      <c r="S111" s="78"/>
      <c r="T111" s="78"/>
      <c r="U111" s="78">
        <v>1</v>
      </c>
      <c r="V111" s="78">
        <f t="shared" si="66"/>
        <v>0</v>
      </c>
      <c r="W111" s="78">
        <f t="shared" si="61"/>
        <v>2</v>
      </c>
      <c r="X111" s="78">
        <f t="shared" si="57"/>
        <v>1</v>
      </c>
      <c r="Y111" s="78"/>
      <c r="Z111" s="78"/>
      <c r="AA111" s="78">
        <f t="shared" si="47"/>
        <v>0</v>
      </c>
      <c r="AB111" s="78">
        <f t="shared" si="48"/>
        <v>0</v>
      </c>
      <c r="AC111" s="78"/>
      <c r="AD111" s="78">
        <f t="shared" si="62"/>
        <v>1</v>
      </c>
      <c r="AE111" s="65">
        <f t="shared" si="62"/>
        <v>0</v>
      </c>
      <c r="AF111" s="65">
        <f t="shared" si="62"/>
        <v>0</v>
      </c>
      <c r="AG111" s="65">
        <f t="shared" si="49"/>
        <v>4</v>
      </c>
      <c r="AH111" s="90">
        <f t="shared" si="63"/>
        <v>130.62</v>
      </c>
      <c r="AI111" s="90">
        <f t="shared" si="63"/>
        <v>43.54</v>
      </c>
      <c r="AJ111" s="78"/>
      <c r="AK111" s="78"/>
      <c r="AL111" s="78">
        <f t="shared" si="64"/>
        <v>2</v>
      </c>
      <c r="AM111" s="78"/>
      <c r="AN111" s="78"/>
      <c r="AO111" s="78"/>
      <c r="AP111" s="79"/>
      <c r="AQ111" s="91">
        <f t="shared" si="65"/>
        <v>0</v>
      </c>
      <c r="AR111" s="81"/>
      <c r="AS111" s="108"/>
      <c r="AT111" s="109"/>
      <c r="AU111" s="109"/>
      <c r="AV111" s="110"/>
      <c r="AW111" s="110"/>
      <c r="AX111" s="111"/>
    </row>
    <row r="112" spans="1:50" s="70" customFormat="1" ht="15.75" x14ac:dyDescent="0.25">
      <c r="A112" s="101"/>
      <c r="B112" s="9" t="s">
        <v>289</v>
      </c>
      <c r="C112" s="104"/>
      <c r="D112" s="103"/>
      <c r="E112" s="104"/>
      <c r="F112" s="104"/>
      <c r="G112" s="104"/>
      <c r="H112" s="104"/>
      <c r="I112" s="106">
        <f t="shared" si="50"/>
        <v>0</v>
      </c>
      <c r="J112" s="106">
        <f t="shared" si="51"/>
        <v>0</v>
      </c>
      <c r="K112" s="97"/>
      <c r="L112" s="97"/>
      <c r="M112" s="97"/>
      <c r="N112" s="107">
        <f t="shared" si="67"/>
        <v>0</v>
      </c>
      <c r="O112" s="78"/>
      <c r="P112" s="101">
        <f t="shared" si="60"/>
        <v>0</v>
      </c>
      <c r="Q112" s="101">
        <f t="shared" si="52"/>
        <v>0</v>
      </c>
      <c r="R112" s="78"/>
      <c r="S112" s="78">
        <f t="shared" si="53"/>
        <v>0</v>
      </c>
      <c r="T112" s="78">
        <f t="shared" si="54"/>
        <v>0</v>
      </c>
      <c r="U112" s="78"/>
      <c r="V112" s="78">
        <f t="shared" si="66"/>
        <v>0</v>
      </c>
      <c r="W112" s="78">
        <f t="shared" si="61"/>
        <v>0</v>
      </c>
      <c r="X112" s="78">
        <f t="shared" si="57"/>
        <v>0</v>
      </c>
      <c r="Y112" s="78"/>
      <c r="Z112" s="78"/>
      <c r="AA112" s="78">
        <f t="shared" si="47"/>
        <v>0</v>
      </c>
      <c r="AB112" s="78">
        <f t="shared" si="48"/>
        <v>0</v>
      </c>
      <c r="AC112" s="78"/>
      <c r="AD112" s="78">
        <f t="shared" si="62"/>
        <v>0</v>
      </c>
      <c r="AE112" s="65">
        <f t="shared" si="62"/>
        <v>0</v>
      </c>
      <c r="AF112" s="65">
        <f t="shared" si="62"/>
        <v>0</v>
      </c>
      <c r="AG112" s="65">
        <f t="shared" si="49"/>
        <v>0</v>
      </c>
      <c r="AH112" s="90">
        <f t="shared" si="63"/>
        <v>0</v>
      </c>
      <c r="AI112" s="90">
        <f t="shared" si="63"/>
        <v>0</v>
      </c>
      <c r="AJ112" s="78"/>
      <c r="AK112" s="78"/>
      <c r="AL112" s="78">
        <f t="shared" si="64"/>
        <v>0</v>
      </c>
      <c r="AM112" s="78"/>
      <c r="AN112" s="78"/>
      <c r="AO112" s="78"/>
      <c r="AP112" s="79"/>
      <c r="AQ112" s="114"/>
      <c r="AR112" s="81"/>
      <c r="AS112" s="108"/>
      <c r="AT112" s="109"/>
      <c r="AU112" s="109"/>
      <c r="AV112" s="110"/>
      <c r="AW112" s="110"/>
      <c r="AX112" s="111"/>
    </row>
    <row r="113" spans="1:50" s="70" customFormat="1" ht="15.75" x14ac:dyDescent="0.25">
      <c r="A113" s="101"/>
      <c r="B113" s="9" t="s">
        <v>287</v>
      </c>
      <c r="C113" s="104"/>
      <c r="D113" s="103"/>
      <c r="E113" s="104"/>
      <c r="F113" s="104"/>
      <c r="G113" s="104"/>
      <c r="H113" s="104"/>
      <c r="I113" s="106">
        <f t="shared" si="50"/>
        <v>0</v>
      </c>
      <c r="J113" s="106">
        <f t="shared" si="51"/>
        <v>0</v>
      </c>
      <c r="K113" s="97">
        <v>1</v>
      </c>
      <c r="L113" s="97"/>
      <c r="M113" s="97"/>
      <c r="N113" s="107"/>
      <c r="O113" s="78"/>
      <c r="P113" s="101"/>
      <c r="Q113" s="101"/>
      <c r="R113" s="78">
        <v>1</v>
      </c>
      <c r="S113" s="78">
        <v>1</v>
      </c>
      <c r="T113" s="78">
        <v>3</v>
      </c>
      <c r="U113" s="78"/>
      <c r="V113" s="78">
        <v>8</v>
      </c>
      <c r="W113" s="78">
        <f t="shared" si="61"/>
        <v>0</v>
      </c>
      <c r="X113" s="78">
        <f t="shared" si="57"/>
        <v>0</v>
      </c>
      <c r="Y113" s="78"/>
      <c r="Z113" s="78"/>
      <c r="AA113" s="78">
        <f t="shared" si="47"/>
        <v>0</v>
      </c>
      <c r="AB113" s="78">
        <f t="shared" si="48"/>
        <v>0</v>
      </c>
      <c r="AC113" s="78"/>
      <c r="AD113" s="78">
        <f t="shared" si="62"/>
        <v>1</v>
      </c>
      <c r="AE113" s="65">
        <f t="shared" si="62"/>
        <v>0</v>
      </c>
      <c r="AF113" s="65">
        <f t="shared" si="62"/>
        <v>0</v>
      </c>
      <c r="AG113" s="65">
        <f t="shared" si="49"/>
        <v>4</v>
      </c>
      <c r="AH113" s="90">
        <f t="shared" si="63"/>
        <v>0</v>
      </c>
      <c r="AI113" s="90">
        <f t="shared" si="63"/>
        <v>0</v>
      </c>
      <c r="AJ113" s="78">
        <v>8</v>
      </c>
      <c r="AK113" s="78"/>
      <c r="AL113" s="78">
        <f t="shared" si="64"/>
        <v>8</v>
      </c>
      <c r="AM113" s="78"/>
      <c r="AN113" s="78"/>
      <c r="AO113" s="78"/>
      <c r="AP113" s="79"/>
      <c r="AQ113" s="91">
        <f t="shared" ref="AQ113:AQ122" si="68">+N113-AI113</f>
        <v>0</v>
      </c>
      <c r="AR113" s="81"/>
      <c r="AS113" s="108"/>
      <c r="AT113" s="109"/>
      <c r="AU113" s="109"/>
      <c r="AV113" s="110"/>
      <c r="AW113" s="110"/>
      <c r="AX113" s="111"/>
    </row>
    <row r="114" spans="1:50" s="70" customFormat="1" ht="16.5" x14ac:dyDescent="0.25">
      <c r="A114" s="101"/>
      <c r="B114" s="10" t="s">
        <v>252</v>
      </c>
      <c r="C114" s="104" t="s">
        <v>288</v>
      </c>
      <c r="D114" s="105">
        <v>17.97</v>
      </c>
      <c r="E114" s="99" t="s">
        <v>196</v>
      </c>
      <c r="F114" s="105">
        <v>1</v>
      </c>
      <c r="G114" s="105">
        <v>1</v>
      </c>
      <c r="H114" s="104"/>
      <c r="I114" s="106">
        <f t="shared" si="50"/>
        <v>53.91</v>
      </c>
      <c r="J114" s="106">
        <f t="shared" si="51"/>
        <v>17.97</v>
      </c>
      <c r="K114" s="97">
        <v>2</v>
      </c>
      <c r="L114" s="97"/>
      <c r="M114" s="97"/>
      <c r="N114" s="107">
        <f>D114</f>
        <v>17.97</v>
      </c>
      <c r="O114" s="78"/>
      <c r="P114" s="101">
        <f t="shared" ref="P114:P121" si="69">K114</f>
        <v>2</v>
      </c>
      <c r="Q114" s="101">
        <f t="shared" si="52"/>
        <v>2</v>
      </c>
      <c r="R114" s="78"/>
      <c r="S114" s="78">
        <f t="shared" si="53"/>
        <v>0</v>
      </c>
      <c r="T114" s="78">
        <f t="shared" si="54"/>
        <v>0</v>
      </c>
      <c r="U114" s="78">
        <v>1</v>
      </c>
      <c r="V114" s="78">
        <f t="shared" ref="V114:V122" si="70">H114*4</f>
        <v>0</v>
      </c>
      <c r="W114" s="78">
        <f t="shared" si="61"/>
        <v>4</v>
      </c>
      <c r="X114" s="78">
        <f t="shared" si="57"/>
        <v>1</v>
      </c>
      <c r="Y114" s="78"/>
      <c r="Z114" s="78"/>
      <c r="AA114" s="78">
        <f t="shared" si="47"/>
        <v>0</v>
      </c>
      <c r="AB114" s="78">
        <f t="shared" si="48"/>
        <v>0</v>
      </c>
      <c r="AC114" s="78"/>
      <c r="AD114" s="78">
        <f t="shared" si="62"/>
        <v>2</v>
      </c>
      <c r="AE114" s="65">
        <f t="shared" si="62"/>
        <v>0</v>
      </c>
      <c r="AF114" s="65">
        <f t="shared" si="62"/>
        <v>0</v>
      </c>
      <c r="AG114" s="65">
        <f t="shared" si="49"/>
        <v>8</v>
      </c>
      <c r="AH114" s="90">
        <f t="shared" si="63"/>
        <v>53.91</v>
      </c>
      <c r="AI114" s="90">
        <f t="shared" si="63"/>
        <v>17.97</v>
      </c>
      <c r="AJ114" s="78"/>
      <c r="AK114" s="78"/>
      <c r="AL114" s="78">
        <f t="shared" si="64"/>
        <v>4</v>
      </c>
      <c r="AM114" s="78"/>
      <c r="AN114" s="78"/>
      <c r="AO114" s="78"/>
      <c r="AP114" s="79"/>
      <c r="AQ114" s="91">
        <f t="shared" si="68"/>
        <v>0</v>
      </c>
      <c r="AR114" s="81"/>
      <c r="AS114" s="108"/>
      <c r="AT114" s="109"/>
      <c r="AU114" s="109"/>
      <c r="AV114" s="110"/>
      <c r="AW114" s="110"/>
      <c r="AX114" s="111"/>
    </row>
    <row r="115" spans="1:50" s="70" customFormat="1" ht="16.5" x14ac:dyDescent="0.25">
      <c r="A115" s="101"/>
      <c r="B115" s="10" t="s">
        <v>290</v>
      </c>
      <c r="C115" s="104" t="s">
        <v>288</v>
      </c>
      <c r="D115" s="105">
        <v>62.59</v>
      </c>
      <c r="E115" s="99" t="s">
        <v>196</v>
      </c>
      <c r="F115" s="104"/>
      <c r="G115" s="105">
        <v>1</v>
      </c>
      <c r="H115" s="104"/>
      <c r="I115" s="106">
        <f t="shared" si="50"/>
        <v>187.77</v>
      </c>
      <c r="J115" s="106">
        <f t="shared" si="51"/>
        <v>62.59</v>
      </c>
      <c r="K115" s="97">
        <v>1</v>
      </c>
      <c r="L115" s="97"/>
      <c r="M115" s="97"/>
      <c r="N115" s="107">
        <f t="shared" ref="N115:N123" si="71">D115</f>
        <v>62.59</v>
      </c>
      <c r="O115" s="78"/>
      <c r="P115" s="101">
        <f t="shared" si="69"/>
        <v>1</v>
      </c>
      <c r="Q115" s="101">
        <f t="shared" si="52"/>
        <v>1</v>
      </c>
      <c r="R115" s="78"/>
      <c r="S115" s="78">
        <f t="shared" si="53"/>
        <v>0</v>
      </c>
      <c r="T115" s="78">
        <f t="shared" si="54"/>
        <v>0</v>
      </c>
      <c r="U115" s="78"/>
      <c r="V115" s="78">
        <f t="shared" si="70"/>
        <v>0</v>
      </c>
      <c r="W115" s="78">
        <f t="shared" si="61"/>
        <v>2</v>
      </c>
      <c r="X115" s="78">
        <f t="shared" si="57"/>
        <v>0</v>
      </c>
      <c r="Y115" s="78"/>
      <c r="Z115" s="78"/>
      <c r="AA115" s="78">
        <f t="shared" si="47"/>
        <v>0</v>
      </c>
      <c r="AB115" s="78">
        <f t="shared" si="48"/>
        <v>0</v>
      </c>
      <c r="AC115" s="78"/>
      <c r="AD115" s="78">
        <f t="shared" si="62"/>
        <v>1</v>
      </c>
      <c r="AE115" s="65">
        <f t="shared" si="62"/>
        <v>0</v>
      </c>
      <c r="AF115" s="65">
        <f t="shared" si="62"/>
        <v>0</v>
      </c>
      <c r="AG115" s="65">
        <f t="shared" si="49"/>
        <v>4</v>
      </c>
      <c r="AH115" s="90">
        <f t="shared" si="63"/>
        <v>187.77</v>
      </c>
      <c r="AI115" s="90">
        <f t="shared" si="63"/>
        <v>62.59</v>
      </c>
      <c r="AJ115" s="78"/>
      <c r="AK115" s="78"/>
      <c r="AL115" s="78">
        <f t="shared" si="64"/>
        <v>2</v>
      </c>
      <c r="AM115" s="78"/>
      <c r="AN115" s="78"/>
      <c r="AO115" s="78"/>
      <c r="AP115" s="79"/>
      <c r="AQ115" s="91">
        <f t="shared" si="68"/>
        <v>0</v>
      </c>
      <c r="AR115" s="81"/>
      <c r="AS115" s="108"/>
      <c r="AT115" s="109"/>
      <c r="AU115" s="109"/>
      <c r="AV115" s="110"/>
      <c r="AW115" s="110"/>
      <c r="AX115" s="111"/>
    </row>
    <row r="116" spans="1:50" s="70" customFormat="1" ht="16.5" x14ac:dyDescent="0.25">
      <c r="A116" s="101"/>
      <c r="B116" s="10" t="s">
        <v>291</v>
      </c>
      <c r="C116" s="104" t="s">
        <v>288</v>
      </c>
      <c r="D116" s="105">
        <v>51.01</v>
      </c>
      <c r="E116" s="99" t="s">
        <v>196</v>
      </c>
      <c r="F116" s="104"/>
      <c r="G116" s="104"/>
      <c r="H116" s="104"/>
      <c r="I116" s="106">
        <f t="shared" si="50"/>
        <v>153.03</v>
      </c>
      <c r="J116" s="106">
        <f t="shared" si="51"/>
        <v>51.01</v>
      </c>
      <c r="K116" s="97">
        <v>1</v>
      </c>
      <c r="L116" s="97"/>
      <c r="M116" s="97"/>
      <c r="N116" s="107">
        <f t="shared" si="71"/>
        <v>51.01</v>
      </c>
      <c r="O116" s="78"/>
      <c r="P116" s="101">
        <f t="shared" si="69"/>
        <v>1</v>
      </c>
      <c r="Q116" s="101">
        <f t="shared" si="52"/>
        <v>1</v>
      </c>
      <c r="R116" s="78"/>
      <c r="S116" s="78">
        <f t="shared" si="53"/>
        <v>0</v>
      </c>
      <c r="T116" s="78">
        <f t="shared" si="54"/>
        <v>0</v>
      </c>
      <c r="U116" s="78"/>
      <c r="V116" s="78">
        <f t="shared" si="70"/>
        <v>0</v>
      </c>
      <c r="W116" s="78">
        <f t="shared" si="61"/>
        <v>0</v>
      </c>
      <c r="X116" s="78">
        <f t="shared" si="57"/>
        <v>0</v>
      </c>
      <c r="Y116" s="78"/>
      <c r="Z116" s="78"/>
      <c r="AA116" s="78">
        <f t="shared" si="47"/>
        <v>0</v>
      </c>
      <c r="AB116" s="78">
        <f t="shared" si="48"/>
        <v>0</v>
      </c>
      <c r="AC116" s="78"/>
      <c r="AD116" s="78">
        <f t="shared" si="62"/>
        <v>1</v>
      </c>
      <c r="AE116" s="65">
        <f t="shared" si="62"/>
        <v>0</v>
      </c>
      <c r="AF116" s="65">
        <f t="shared" si="62"/>
        <v>0</v>
      </c>
      <c r="AG116" s="65">
        <f t="shared" si="49"/>
        <v>4</v>
      </c>
      <c r="AH116" s="90">
        <f t="shared" si="63"/>
        <v>153.03</v>
      </c>
      <c r="AI116" s="90">
        <f t="shared" si="63"/>
        <v>51.01</v>
      </c>
      <c r="AJ116" s="78"/>
      <c r="AK116" s="78"/>
      <c r="AL116" s="78">
        <f t="shared" si="64"/>
        <v>0</v>
      </c>
      <c r="AM116" s="78"/>
      <c r="AN116" s="78"/>
      <c r="AO116" s="78"/>
      <c r="AP116" s="79"/>
      <c r="AQ116" s="91">
        <f t="shared" si="68"/>
        <v>0</v>
      </c>
      <c r="AR116" s="81"/>
      <c r="AS116" s="108"/>
      <c r="AT116" s="109"/>
      <c r="AU116" s="109"/>
      <c r="AV116" s="110"/>
      <c r="AW116" s="110"/>
      <c r="AX116" s="111"/>
    </row>
    <row r="117" spans="1:50" s="70" customFormat="1" ht="16.5" x14ac:dyDescent="0.25">
      <c r="A117" s="101"/>
      <c r="B117" s="10" t="s">
        <v>292</v>
      </c>
      <c r="C117" s="104" t="s">
        <v>288</v>
      </c>
      <c r="D117" s="105">
        <v>53.9</v>
      </c>
      <c r="E117" s="99" t="s">
        <v>196</v>
      </c>
      <c r="F117" s="104"/>
      <c r="G117" s="105">
        <v>1</v>
      </c>
      <c r="H117" s="104"/>
      <c r="I117" s="106">
        <f t="shared" si="50"/>
        <v>161.69999999999999</v>
      </c>
      <c r="J117" s="106">
        <f t="shared" si="51"/>
        <v>53.9</v>
      </c>
      <c r="K117" s="97">
        <v>1</v>
      </c>
      <c r="L117" s="97"/>
      <c r="M117" s="97"/>
      <c r="N117" s="107">
        <f t="shared" si="71"/>
        <v>53.9</v>
      </c>
      <c r="O117" s="78"/>
      <c r="P117" s="101">
        <f t="shared" si="69"/>
        <v>1</v>
      </c>
      <c r="Q117" s="101">
        <f t="shared" si="52"/>
        <v>1</v>
      </c>
      <c r="R117" s="78"/>
      <c r="S117" s="78">
        <f t="shared" si="53"/>
        <v>0</v>
      </c>
      <c r="T117" s="78">
        <f t="shared" si="54"/>
        <v>0</v>
      </c>
      <c r="U117" s="78"/>
      <c r="V117" s="78">
        <f t="shared" si="70"/>
        <v>0</v>
      </c>
      <c r="W117" s="78">
        <f t="shared" si="61"/>
        <v>2</v>
      </c>
      <c r="X117" s="78">
        <f t="shared" si="57"/>
        <v>0</v>
      </c>
      <c r="Y117" s="78"/>
      <c r="Z117" s="78"/>
      <c r="AA117" s="78">
        <f t="shared" si="47"/>
        <v>0</v>
      </c>
      <c r="AB117" s="78">
        <f t="shared" si="48"/>
        <v>0</v>
      </c>
      <c r="AC117" s="78"/>
      <c r="AD117" s="78">
        <f t="shared" si="62"/>
        <v>1</v>
      </c>
      <c r="AE117" s="65">
        <f t="shared" si="62"/>
        <v>0</v>
      </c>
      <c r="AF117" s="65">
        <f t="shared" si="62"/>
        <v>0</v>
      </c>
      <c r="AG117" s="65">
        <f t="shared" si="49"/>
        <v>4</v>
      </c>
      <c r="AH117" s="90">
        <f t="shared" si="63"/>
        <v>161.69999999999999</v>
      </c>
      <c r="AI117" s="90">
        <f t="shared" si="63"/>
        <v>53.9</v>
      </c>
      <c r="AJ117" s="78"/>
      <c r="AK117" s="78"/>
      <c r="AL117" s="78">
        <f t="shared" si="64"/>
        <v>2</v>
      </c>
      <c r="AM117" s="78"/>
      <c r="AN117" s="78"/>
      <c r="AO117" s="78"/>
      <c r="AP117" s="79"/>
      <c r="AQ117" s="91">
        <f t="shared" si="68"/>
        <v>0</v>
      </c>
      <c r="AR117" s="81"/>
      <c r="AS117" s="108"/>
      <c r="AT117" s="109"/>
      <c r="AU117" s="109"/>
      <c r="AV117" s="110"/>
      <c r="AW117" s="110"/>
      <c r="AX117" s="111"/>
    </row>
    <row r="118" spans="1:50" s="70" customFormat="1" ht="16.5" x14ac:dyDescent="0.25">
      <c r="A118" s="101"/>
      <c r="B118" s="10" t="s">
        <v>293</v>
      </c>
      <c r="C118" s="104" t="s">
        <v>288</v>
      </c>
      <c r="D118" s="105">
        <v>52.66</v>
      </c>
      <c r="E118" s="99" t="s">
        <v>196</v>
      </c>
      <c r="F118" s="104"/>
      <c r="G118" s="105">
        <v>1</v>
      </c>
      <c r="H118" s="104"/>
      <c r="I118" s="106">
        <f t="shared" si="50"/>
        <v>157.97999999999999</v>
      </c>
      <c r="J118" s="106">
        <f t="shared" si="51"/>
        <v>52.66</v>
      </c>
      <c r="K118" s="97">
        <v>1</v>
      </c>
      <c r="L118" s="97"/>
      <c r="M118" s="97"/>
      <c r="N118" s="107">
        <f t="shared" si="71"/>
        <v>52.66</v>
      </c>
      <c r="O118" s="78"/>
      <c r="P118" s="101">
        <f t="shared" si="69"/>
        <v>1</v>
      </c>
      <c r="Q118" s="101">
        <f t="shared" si="52"/>
        <v>1</v>
      </c>
      <c r="R118" s="78"/>
      <c r="S118" s="78">
        <f t="shared" si="53"/>
        <v>0</v>
      </c>
      <c r="T118" s="78">
        <f t="shared" si="54"/>
        <v>0</v>
      </c>
      <c r="U118" s="78">
        <v>1</v>
      </c>
      <c r="V118" s="78">
        <f t="shared" si="70"/>
        <v>0</v>
      </c>
      <c r="W118" s="78">
        <f t="shared" si="61"/>
        <v>2</v>
      </c>
      <c r="X118" s="78">
        <f t="shared" si="57"/>
        <v>1</v>
      </c>
      <c r="Y118" s="78"/>
      <c r="Z118" s="78"/>
      <c r="AA118" s="78">
        <f t="shared" si="47"/>
        <v>0</v>
      </c>
      <c r="AB118" s="78">
        <f t="shared" si="48"/>
        <v>0</v>
      </c>
      <c r="AC118" s="78"/>
      <c r="AD118" s="78">
        <f t="shared" si="62"/>
        <v>1</v>
      </c>
      <c r="AE118" s="65">
        <f t="shared" si="62"/>
        <v>0</v>
      </c>
      <c r="AF118" s="65">
        <f t="shared" si="62"/>
        <v>0</v>
      </c>
      <c r="AG118" s="65">
        <f t="shared" si="49"/>
        <v>4</v>
      </c>
      <c r="AH118" s="90">
        <f t="shared" si="63"/>
        <v>157.97999999999999</v>
      </c>
      <c r="AI118" s="90">
        <f t="shared" si="63"/>
        <v>52.66</v>
      </c>
      <c r="AJ118" s="78"/>
      <c r="AK118" s="78"/>
      <c r="AL118" s="78">
        <f t="shared" si="64"/>
        <v>2</v>
      </c>
      <c r="AM118" s="78"/>
      <c r="AN118" s="78"/>
      <c r="AO118" s="78"/>
      <c r="AP118" s="79"/>
      <c r="AQ118" s="91">
        <f t="shared" si="68"/>
        <v>0</v>
      </c>
      <c r="AR118" s="81"/>
      <c r="AS118" s="108"/>
      <c r="AT118" s="109"/>
      <c r="AU118" s="109"/>
      <c r="AV118" s="110"/>
      <c r="AW118" s="110"/>
      <c r="AX118" s="111"/>
    </row>
    <row r="119" spans="1:50" s="70" customFormat="1" ht="16.5" x14ac:dyDescent="0.25">
      <c r="A119" s="101"/>
      <c r="B119" s="10" t="s">
        <v>294</v>
      </c>
      <c r="C119" s="104" t="s">
        <v>288</v>
      </c>
      <c r="D119" s="105">
        <f>43.22+5</f>
        <v>48.22</v>
      </c>
      <c r="E119" s="99" t="s">
        <v>196</v>
      </c>
      <c r="F119" s="104"/>
      <c r="G119" s="105">
        <v>1</v>
      </c>
      <c r="H119" s="104"/>
      <c r="I119" s="106">
        <f t="shared" si="50"/>
        <v>144.66</v>
      </c>
      <c r="J119" s="106">
        <f t="shared" si="51"/>
        <v>48.22</v>
      </c>
      <c r="K119" s="97">
        <v>1</v>
      </c>
      <c r="L119" s="97"/>
      <c r="M119" s="97"/>
      <c r="N119" s="107">
        <f t="shared" si="71"/>
        <v>48.22</v>
      </c>
      <c r="O119" s="78"/>
      <c r="P119" s="101">
        <f t="shared" si="69"/>
        <v>1</v>
      </c>
      <c r="Q119" s="101">
        <f t="shared" si="52"/>
        <v>1</v>
      </c>
      <c r="R119" s="78"/>
      <c r="S119" s="78">
        <f t="shared" si="53"/>
        <v>0</v>
      </c>
      <c r="T119" s="78">
        <f t="shared" si="54"/>
        <v>0</v>
      </c>
      <c r="U119" s="78"/>
      <c r="V119" s="78">
        <f t="shared" si="70"/>
        <v>0</v>
      </c>
      <c r="W119" s="78">
        <f t="shared" si="61"/>
        <v>2</v>
      </c>
      <c r="X119" s="78">
        <f t="shared" si="57"/>
        <v>0</v>
      </c>
      <c r="Y119" s="78"/>
      <c r="Z119" s="78"/>
      <c r="AA119" s="78">
        <f t="shared" si="47"/>
        <v>0</v>
      </c>
      <c r="AB119" s="78">
        <f t="shared" si="48"/>
        <v>0</v>
      </c>
      <c r="AC119" s="78"/>
      <c r="AD119" s="78">
        <f t="shared" si="62"/>
        <v>1</v>
      </c>
      <c r="AE119" s="65">
        <f t="shared" si="62"/>
        <v>0</v>
      </c>
      <c r="AF119" s="65">
        <f t="shared" si="62"/>
        <v>0</v>
      </c>
      <c r="AG119" s="65">
        <f t="shared" si="49"/>
        <v>4</v>
      </c>
      <c r="AH119" s="90">
        <f t="shared" si="63"/>
        <v>144.66</v>
      </c>
      <c r="AI119" s="90">
        <f t="shared" si="63"/>
        <v>48.22</v>
      </c>
      <c r="AJ119" s="78"/>
      <c r="AK119" s="78"/>
      <c r="AL119" s="78">
        <f t="shared" si="64"/>
        <v>2</v>
      </c>
      <c r="AM119" s="78"/>
      <c r="AN119" s="78"/>
      <c r="AO119" s="78"/>
      <c r="AP119" s="79"/>
      <c r="AQ119" s="91">
        <f t="shared" si="68"/>
        <v>0</v>
      </c>
      <c r="AR119" s="81"/>
      <c r="AS119" s="108"/>
      <c r="AT119" s="109"/>
      <c r="AU119" s="109"/>
      <c r="AV119" s="110"/>
      <c r="AW119" s="110"/>
      <c r="AX119" s="111"/>
    </row>
    <row r="120" spans="1:50" s="70" customFormat="1" ht="16.5" x14ac:dyDescent="0.25">
      <c r="A120" s="101"/>
      <c r="B120" s="10" t="s">
        <v>295</v>
      </c>
      <c r="C120" s="104" t="s">
        <v>288</v>
      </c>
      <c r="D120" s="105">
        <v>47.35</v>
      </c>
      <c r="E120" s="99" t="s">
        <v>196</v>
      </c>
      <c r="F120" s="105">
        <v>2</v>
      </c>
      <c r="G120" s="104"/>
      <c r="H120" s="104"/>
      <c r="I120" s="106">
        <f t="shared" si="50"/>
        <v>142.05000000000001</v>
      </c>
      <c r="J120" s="106">
        <f t="shared" si="51"/>
        <v>47.35</v>
      </c>
      <c r="K120" s="97">
        <v>1</v>
      </c>
      <c r="L120" s="97"/>
      <c r="M120" s="97"/>
      <c r="N120" s="107">
        <f t="shared" si="71"/>
        <v>47.35</v>
      </c>
      <c r="O120" s="78"/>
      <c r="P120" s="101">
        <f t="shared" si="69"/>
        <v>1</v>
      </c>
      <c r="Q120" s="101">
        <f t="shared" si="52"/>
        <v>1</v>
      </c>
      <c r="R120" s="78"/>
      <c r="S120" s="78">
        <f t="shared" si="53"/>
        <v>0</v>
      </c>
      <c r="T120" s="78">
        <f t="shared" si="54"/>
        <v>0</v>
      </c>
      <c r="U120" s="78"/>
      <c r="V120" s="78">
        <f t="shared" si="70"/>
        <v>0</v>
      </c>
      <c r="W120" s="78">
        <f t="shared" si="61"/>
        <v>4</v>
      </c>
      <c r="X120" s="78">
        <f t="shared" si="57"/>
        <v>0</v>
      </c>
      <c r="Y120" s="78"/>
      <c r="Z120" s="78"/>
      <c r="AA120" s="78">
        <f t="shared" si="47"/>
        <v>0</v>
      </c>
      <c r="AB120" s="78">
        <f t="shared" si="48"/>
        <v>0</v>
      </c>
      <c r="AC120" s="78"/>
      <c r="AD120" s="78">
        <f t="shared" si="62"/>
        <v>1</v>
      </c>
      <c r="AE120" s="65">
        <f t="shared" si="62"/>
        <v>0</v>
      </c>
      <c r="AF120" s="65">
        <f t="shared" si="62"/>
        <v>0</v>
      </c>
      <c r="AG120" s="65">
        <f t="shared" si="49"/>
        <v>4</v>
      </c>
      <c r="AH120" s="90">
        <f t="shared" si="63"/>
        <v>142.05000000000001</v>
      </c>
      <c r="AI120" s="90">
        <f t="shared" si="63"/>
        <v>47.35</v>
      </c>
      <c r="AJ120" s="78"/>
      <c r="AK120" s="78"/>
      <c r="AL120" s="78">
        <f t="shared" si="64"/>
        <v>4</v>
      </c>
      <c r="AM120" s="78"/>
      <c r="AN120" s="78"/>
      <c r="AO120" s="78"/>
      <c r="AP120" s="79"/>
      <c r="AQ120" s="91">
        <f t="shared" si="68"/>
        <v>0</v>
      </c>
      <c r="AR120" s="81"/>
      <c r="AS120" s="108"/>
      <c r="AT120" s="109"/>
      <c r="AU120" s="109"/>
      <c r="AV120" s="110"/>
      <c r="AW120" s="110"/>
      <c r="AX120" s="111"/>
    </row>
    <row r="121" spans="1:50" s="70" customFormat="1" ht="16.5" x14ac:dyDescent="0.25">
      <c r="A121" s="101"/>
      <c r="B121" s="10" t="s">
        <v>296</v>
      </c>
      <c r="C121" s="104" t="s">
        <v>288</v>
      </c>
      <c r="D121" s="105">
        <f>42.21+3</f>
        <v>45.21</v>
      </c>
      <c r="E121" s="99" t="s">
        <v>196</v>
      </c>
      <c r="F121" s="104"/>
      <c r="G121" s="105">
        <v>1</v>
      </c>
      <c r="H121" s="104"/>
      <c r="I121" s="106">
        <f t="shared" si="50"/>
        <v>135.63</v>
      </c>
      <c r="J121" s="106">
        <f t="shared" si="51"/>
        <v>45.21</v>
      </c>
      <c r="K121" s="97">
        <v>1</v>
      </c>
      <c r="L121" s="97"/>
      <c r="M121" s="97"/>
      <c r="N121" s="107">
        <f t="shared" si="71"/>
        <v>45.21</v>
      </c>
      <c r="O121" s="78"/>
      <c r="P121" s="101">
        <f t="shared" si="69"/>
        <v>1</v>
      </c>
      <c r="Q121" s="101">
        <f t="shared" si="52"/>
        <v>1</v>
      </c>
      <c r="R121" s="78"/>
      <c r="S121" s="78">
        <f t="shared" si="53"/>
        <v>0</v>
      </c>
      <c r="T121" s="78">
        <f t="shared" si="54"/>
        <v>0</v>
      </c>
      <c r="U121" s="78"/>
      <c r="V121" s="78">
        <f t="shared" si="70"/>
        <v>0</v>
      </c>
      <c r="W121" s="78">
        <f t="shared" si="61"/>
        <v>2</v>
      </c>
      <c r="X121" s="78">
        <f t="shared" si="57"/>
        <v>0</v>
      </c>
      <c r="Y121" s="78"/>
      <c r="Z121" s="78"/>
      <c r="AA121" s="78">
        <f t="shared" si="47"/>
        <v>0</v>
      </c>
      <c r="AB121" s="78">
        <f t="shared" si="48"/>
        <v>0</v>
      </c>
      <c r="AC121" s="78"/>
      <c r="AD121" s="78">
        <f t="shared" si="62"/>
        <v>1</v>
      </c>
      <c r="AE121" s="65">
        <f t="shared" si="62"/>
        <v>0</v>
      </c>
      <c r="AF121" s="65">
        <f t="shared" si="62"/>
        <v>0</v>
      </c>
      <c r="AG121" s="65">
        <f t="shared" si="49"/>
        <v>4</v>
      </c>
      <c r="AH121" s="90">
        <f t="shared" si="63"/>
        <v>135.63</v>
      </c>
      <c r="AI121" s="90">
        <f t="shared" si="63"/>
        <v>45.21</v>
      </c>
      <c r="AJ121" s="78"/>
      <c r="AK121" s="78"/>
      <c r="AL121" s="78">
        <f t="shared" si="64"/>
        <v>2</v>
      </c>
      <c r="AM121" s="78"/>
      <c r="AN121" s="78"/>
      <c r="AO121" s="78"/>
      <c r="AP121" s="79"/>
      <c r="AQ121" s="91">
        <f t="shared" si="68"/>
        <v>0</v>
      </c>
      <c r="AR121" s="81"/>
      <c r="AS121" s="108"/>
      <c r="AT121" s="109"/>
      <c r="AU121" s="109"/>
      <c r="AV121" s="110"/>
      <c r="AW121" s="110"/>
      <c r="AX121" s="111"/>
    </row>
    <row r="122" spans="1:50" s="70" customFormat="1" ht="16.5" x14ac:dyDescent="0.25">
      <c r="A122" s="101"/>
      <c r="B122" s="10" t="s">
        <v>297</v>
      </c>
      <c r="C122" s="117" t="s">
        <v>1</v>
      </c>
      <c r="D122" s="105">
        <v>52.92</v>
      </c>
      <c r="E122" s="99" t="s">
        <v>196</v>
      </c>
      <c r="F122" s="104"/>
      <c r="G122" s="105">
        <v>2</v>
      </c>
      <c r="H122" s="104"/>
      <c r="I122" s="106">
        <f t="shared" si="50"/>
        <v>158.76</v>
      </c>
      <c r="J122" s="106">
        <f t="shared" si="51"/>
        <v>52.92</v>
      </c>
      <c r="K122" s="97">
        <v>1</v>
      </c>
      <c r="L122" s="97"/>
      <c r="M122" s="97"/>
      <c r="N122" s="107">
        <f t="shared" si="71"/>
        <v>52.92</v>
      </c>
      <c r="O122" s="78">
        <v>0.5</v>
      </c>
      <c r="P122" s="101">
        <v>1</v>
      </c>
      <c r="Q122" s="101"/>
      <c r="R122" s="78">
        <v>1</v>
      </c>
      <c r="S122" s="78"/>
      <c r="T122" s="78"/>
      <c r="U122" s="78">
        <v>1</v>
      </c>
      <c r="V122" s="78">
        <f t="shared" si="70"/>
        <v>0</v>
      </c>
      <c r="W122" s="78">
        <f t="shared" si="61"/>
        <v>4</v>
      </c>
      <c r="X122" s="78">
        <f t="shared" si="57"/>
        <v>1</v>
      </c>
      <c r="Y122" s="78"/>
      <c r="Z122" s="78"/>
      <c r="AA122" s="78">
        <f t="shared" si="47"/>
        <v>0</v>
      </c>
      <c r="AB122" s="78">
        <f t="shared" si="48"/>
        <v>0</v>
      </c>
      <c r="AC122" s="78"/>
      <c r="AD122" s="78">
        <f t="shared" si="62"/>
        <v>1</v>
      </c>
      <c r="AE122" s="65">
        <f t="shared" si="62"/>
        <v>0</v>
      </c>
      <c r="AF122" s="65">
        <f t="shared" si="62"/>
        <v>0</v>
      </c>
      <c r="AG122" s="65">
        <f t="shared" si="49"/>
        <v>4</v>
      </c>
      <c r="AH122" s="90">
        <f t="shared" si="63"/>
        <v>158.76</v>
      </c>
      <c r="AI122" s="90">
        <f t="shared" si="63"/>
        <v>52.92</v>
      </c>
      <c r="AJ122" s="78"/>
      <c r="AK122" s="78"/>
      <c r="AL122" s="78">
        <f t="shared" si="64"/>
        <v>4</v>
      </c>
      <c r="AM122" s="78"/>
      <c r="AN122" s="78"/>
      <c r="AO122" s="78"/>
      <c r="AP122" s="79"/>
      <c r="AQ122" s="91">
        <f t="shared" si="68"/>
        <v>0</v>
      </c>
      <c r="AR122" s="81"/>
      <c r="AS122" s="108"/>
      <c r="AT122" s="109"/>
      <c r="AU122" s="109"/>
      <c r="AV122" s="110"/>
      <c r="AW122" s="110"/>
      <c r="AX122" s="111"/>
    </row>
    <row r="123" spans="1:50" s="70" customFormat="1" ht="15.75" x14ac:dyDescent="0.25">
      <c r="A123" s="101"/>
      <c r="B123" s="9" t="s">
        <v>298</v>
      </c>
      <c r="C123" s="104"/>
      <c r="D123" s="103"/>
      <c r="E123" s="104"/>
      <c r="F123" s="104"/>
      <c r="G123" s="104"/>
      <c r="H123" s="104"/>
      <c r="I123" s="106">
        <f t="shared" si="50"/>
        <v>0</v>
      </c>
      <c r="J123" s="106">
        <f t="shared" si="51"/>
        <v>0</v>
      </c>
      <c r="K123" s="97"/>
      <c r="L123" s="97"/>
      <c r="M123" s="97"/>
      <c r="N123" s="107">
        <f t="shared" si="71"/>
        <v>0</v>
      </c>
      <c r="O123" s="78"/>
      <c r="P123" s="101">
        <f>K123</f>
        <v>0</v>
      </c>
      <c r="Q123" s="101">
        <f t="shared" si="52"/>
        <v>0</v>
      </c>
      <c r="R123" s="64"/>
      <c r="S123" s="64"/>
      <c r="T123" s="64"/>
      <c r="U123" s="64"/>
      <c r="V123" s="64"/>
      <c r="W123" s="64"/>
      <c r="X123" s="78">
        <f t="shared" si="57"/>
        <v>0</v>
      </c>
      <c r="Y123" s="64"/>
      <c r="Z123" s="64"/>
      <c r="AA123" s="64"/>
      <c r="AB123" s="64"/>
      <c r="AC123" s="64"/>
      <c r="AD123" s="64"/>
      <c r="AE123" s="64"/>
      <c r="AF123" s="64"/>
      <c r="AG123" s="64"/>
      <c r="AH123" s="119"/>
      <c r="AI123" s="119"/>
      <c r="AJ123" s="64"/>
      <c r="AK123" s="64"/>
      <c r="AL123" s="78"/>
      <c r="AM123" s="78"/>
      <c r="AN123" s="78"/>
      <c r="AO123" s="78"/>
      <c r="AP123" s="79"/>
      <c r="AQ123" s="114"/>
      <c r="AR123" s="81"/>
      <c r="AS123" s="108"/>
      <c r="AT123" s="109"/>
      <c r="AU123" s="109"/>
      <c r="AV123" s="110"/>
      <c r="AW123" s="110"/>
      <c r="AX123" s="111"/>
    </row>
    <row r="124" spans="1:50" s="70" customFormat="1" ht="16.5" x14ac:dyDescent="0.25">
      <c r="A124" s="101"/>
      <c r="B124" s="9" t="s">
        <v>299</v>
      </c>
      <c r="C124" s="104"/>
      <c r="D124" s="103"/>
      <c r="E124" s="99" t="s">
        <v>193</v>
      </c>
      <c r="F124" s="104"/>
      <c r="G124" s="104"/>
      <c r="H124" s="104"/>
      <c r="I124" s="106">
        <f t="shared" si="50"/>
        <v>0</v>
      </c>
      <c r="J124" s="106">
        <f t="shared" si="51"/>
        <v>0</v>
      </c>
      <c r="K124" s="97"/>
      <c r="L124" s="97"/>
      <c r="M124" s="97"/>
      <c r="N124" s="107"/>
      <c r="O124" s="78"/>
      <c r="P124" s="101">
        <f>K124</f>
        <v>0</v>
      </c>
      <c r="Q124" s="101">
        <f t="shared" si="52"/>
        <v>0</v>
      </c>
      <c r="R124" s="78">
        <v>1</v>
      </c>
      <c r="S124" s="78">
        <v>1</v>
      </c>
      <c r="T124" s="78">
        <v>3</v>
      </c>
      <c r="U124" s="78"/>
      <c r="V124" s="78">
        <v>8</v>
      </c>
      <c r="W124" s="78">
        <f>(F123+G123)*2</f>
        <v>0</v>
      </c>
      <c r="X124" s="78">
        <f t="shared" si="57"/>
        <v>0</v>
      </c>
      <c r="Y124" s="78">
        <v>4</v>
      </c>
      <c r="Z124" s="78"/>
      <c r="AA124" s="78">
        <f>Z124*0.4</f>
        <v>0</v>
      </c>
      <c r="AB124" s="78">
        <f>Z124*0.2</f>
        <v>0</v>
      </c>
      <c r="AC124" s="78"/>
      <c r="AD124" s="78">
        <f>K123</f>
        <v>0</v>
      </c>
      <c r="AE124" s="65">
        <f>L123</f>
        <v>0</v>
      </c>
      <c r="AF124" s="65">
        <f>M123</f>
        <v>0</v>
      </c>
      <c r="AG124" s="65">
        <f>(AD124+AE124+AF124)*4</f>
        <v>0</v>
      </c>
      <c r="AH124" s="90">
        <f>I123</f>
        <v>0</v>
      </c>
      <c r="AI124" s="90">
        <f>J123</f>
        <v>0</v>
      </c>
      <c r="AJ124" s="78">
        <v>8</v>
      </c>
      <c r="AK124" s="78"/>
      <c r="AL124" s="78">
        <f>V125+W125</f>
        <v>0</v>
      </c>
      <c r="AM124" s="78"/>
      <c r="AN124" s="78"/>
      <c r="AO124" s="78"/>
      <c r="AP124" s="79"/>
      <c r="AQ124" s="91">
        <f t="shared" ref="AQ124:AQ133" si="72">+N124-AI124</f>
        <v>0</v>
      </c>
      <c r="AR124" s="81"/>
      <c r="AS124" s="108"/>
      <c r="AT124" s="109"/>
      <c r="AU124" s="109"/>
      <c r="AV124" s="110"/>
      <c r="AW124" s="110"/>
      <c r="AX124" s="111"/>
    </row>
    <row r="125" spans="1:50" s="70" customFormat="1" ht="16.5" x14ac:dyDescent="0.25">
      <c r="A125" s="101"/>
      <c r="B125" s="10" t="s">
        <v>287</v>
      </c>
      <c r="C125" s="104" t="s">
        <v>288</v>
      </c>
      <c r="D125" s="105">
        <f>13.45+11</f>
        <v>24.45</v>
      </c>
      <c r="E125" s="99" t="s">
        <v>193</v>
      </c>
      <c r="F125" s="104"/>
      <c r="G125" s="104"/>
      <c r="H125" s="104"/>
      <c r="I125" s="106">
        <f t="shared" si="50"/>
        <v>73.349999999999994</v>
      </c>
      <c r="J125" s="106">
        <f t="shared" si="51"/>
        <v>24.45</v>
      </c>
      <c r="K125" s="97">
        <v>2</v>
      </c>
      <c r="L125" s="97"/>
      <c r="M125" s="97"/>
      <c r="N125" s="107">
        <f>D125</f>
        <v>24.45</v>
      </c>
      <c r="O125" s="78"/>
      <c r="P125" s="101">
        <f>K125</f>
        <v>2</v>
      </c>
      <c r="Q125" s="101">
        <f t="shared" si="52"/>
        <v>2</v>
      </c>
      <c r="R125" s="78"/>
      <c r="S125" s="78">
        <f t="shared" si="53"/>
        <v>0</v>
      </c>
      <c r="T125" s="78">
        <f t="shared" si="54"/>
        <v>0</v>
      </c>
      <c r="U125" s="78"/>
      <c r="V125" s="78">
        <f t="shared" ref="V125:V134" si="73">H125*4</f>
        <v>0</v>
      </c>
      <c r="W125" s="78">
        <f t="shared" ref="W125:W160" si="74">(F125+G125)*2</f>
        <v>0</v>
      </c>
      <c r="X125" s="78">
        <f t="shared" si="57"/>
        <v>0</v>
      </c>
      <c r="Y125" s="78"/>
      <c r="Z125" s="78"/>
      <c r="AA125" s="78">
        <f t="shared" si="47"/>
        <v>0</v>
      </c>
      <c r="AB125" s="78">
        <f t="shared" si="48"/>
        <v>0</v>
      </c>
      <c r="AC125" s="78"/>
      <c r="AD125" s="78">
        <f t="shared" ref="AD125:AF160" si="75">K125</f>
        <v>2</v>
      </c>
      <c r="AE125" s="65">
        <f t="shared" si="75"/>
        <v>0</v>
      </c>
      <c r="AF125" s="65">
        <f t="shared" si="75"/>
        <v>0</v>
      </c>
      <c r="AG125" s="65">
        <f t="shared" si="49"/>
        <v>8</v>
      </c>
      <c r="AH125" s="90">
        <f t="shared" ref="AH125:AI160" si="76">I125</f>
        <v>73.349999999999994</v>
      </c>
      <c r="AI125" s="90">
        <f t="shared" si="76"/>
        <v>24.45</v>
      </c>
      <c r="AJ125" s="78"/>
      <c r="AK125" s="78"/>
      <c r="AL125" s="78">
        <f t="shared" ref="AL125:AL160" si="77">V125+W125</f>
        <v>0</v>
      </c>
      <c r="AM125" s="78"/>
      <c r="AN125" s="78"/>
      <c r="AO125" s="78"/>
      <c r="AP125" s="79"/>
      <c r="AQ125" s="91">
        <f t="shared" si="72"/>
        <v>0</v>
      </c>
      <c r="AR125" s="81"/>
      <c r="AS125" s="108"/>
      <c r="AT125" s="109"/>
      <c r="AU125" s="109"/>
      <c r="AV125" s="110"/>
      <c r="AW125" s="110"/>
      <c r="AX125" s="111"/>
    </row>
    <row r="126" spans="1:50" s="70" customFormat="1" ht="16.5" x14ac:dyDescent="0.25">
      <c r="A126" s="101"/>
      <c r="B126" s="10" t="s">
        <v>300</v>
      </c>
      <c r="C126" s="104" t="s">
        <v>288</v>
      </c>
      <c r="D126" s="105">
        <v>40.26</v>
      </c>
      <c r="E126" s="99" t="s">
        <v>196</v>
      </c>
      <c r="F126" s="104"/>
      <c r="G126" s="104"/>
      <c r="H126" s="105">
        <v>1</v>
      </c>
      <c r="I126" s="106">
        <f t="shared" si="50"/>
        <v>120.78</v>
      </c>
      <c r="J126" s="106">
        <f t="shared" si="51"/>
        <v>40.26</v>
      </c>
      <c r="K126" s="97">
        <v>1</v>
      </c>
      <c r="L126" s="97"/>
      <c r="M126" s="97"/>
      <c r="N126" s="107">
        <f t="shared" ref="N126:N135" si="78">D126</f>
        <v>40.26</v>
      </c>
      <c r="O126" s="78"/>
      <c r="P126" s="101">
        <f>K126</f>
        <v>1</v>
      </c>
      <c r="Q126" s="101">
        <f t="shared" si="52"/>
        <v>1</v>
      </c>
      <c r="R126" s="78"/>
      <c r="S126" s="78">
        <f t="shared" si="53"/>
        <v>0</v>
      </c>
      <c r="T126" s="78">
        <f t="shared" si="54"/>
        <v>0</v>
      </c>
      <c r="U126" s="78"/>
      <c r="V126" s="78">
        <f t="shared" si="73"/>
        <v>4</v>
      </c>
      <c r="W126" s="78">
        <f t="shared" si="74"/>
        <v>0</v>
      </c>
      <c r="X126" s="78">
        <f t="shared" si="57"/>
        <v>0</v>
      </c>
      <c r="Y126" s="78"/>
      <c r="Z126" s="78"/>
      <c r="AA126" s="78">
        <f t="shared" si="47"/>
        <v>0</v>
      </c>
      <c r="AB126" s="78">
        <f t="shared" si="48"/>
        <v>0</v>
      </c>
      <c r="AC126" s="78"/>
      <c r="AD126" s="78">
        <f t="shared" si="75"/>
        <v>1</v>
      </c>
      <c r="AE126" s="65">
        <f t="shared" si="75"/>
        <v>0</v>
      </c>
      <c r="AF126" s="65">
        <f t="shared" si="75"/>
        <v>0</v>
      </c>
      <c r="AG126" s="65">
        <f t="shared" si="49"/>
        <v>4</v>
      </c>
      <c r="AH126" s="90">
        <f t="shared" si="76"/>
        <v>120.78</v>
      </c>
      <c r="AI126" s="90">
        <f t="shared" si="76"/>
        <v>40.26</v>
      </c>
      <c r="AJ126" s="78"/>
      <c r="AK126" s="78"/>
      <c r="AL126" s="78">
        <f t="shared" si="77"/>
        <v>4</v>
      </c>
      <c r="AM126" s="78"/>
      <c r="AN126" s="78"/>
      <c r="AO126" s="78"/>
      <c r="AP126" s="79"/>
      <c r="AQ126" s="91">
        <f t="shared" si="72"/>
        <v>0</v>
      </c>
      <c r="AR126" s="81"/>
      <c r="AS126" s="108"/>
      <c r="AT126" s="109"/>
      <c r="AU126" s="109"/>
      <c r="AV126" s="110"/>
      <c r="AW126" s="110"/>
      <c r="AX126" s="111"/>
    </row>
    <row r="127" spans="1:50" s="70" customFormat="1" ht="16.5" x14ac:dyDescent="0.25">
      <c r="A127" s="101"/>
      <c r="B127" s="10" t="s">
        <v>301</v>
      </c>
      <c r="C127" s="104" t="s">
        <v>288</v>
      </c>
      <c r="D127" s="105">
        <f>33.57+4</f>
        <v>37.57</v>
      </c>
      <c r="E127" s="99" t="s">
        <v>196</v>
      </c>
      <c r="F127" s="105">
        <v>1</v>
      </c>
      <c r="G127" s="104"/>
      <c r="H127" s="104"/>
      <c r="I127" s="106">
        <f t="shared" si="50"/>
        <v>112.71000000000001</v>
      </c>
      <c r="J127" s="106">
        <f t="shared" si="51"/>
        <v>37.57</v>
      </c>
      <c r="K127" s="97">
        <v>1</v>
      </c>
      <c r="L127" s="97"/>
      <c r="M127" s="97"/>
      <c r="N127" s="107">
        <f t="shared" si="78"/>
        <v>37.57</v>
      </c>
      <c r="O127" s="78"/>
      <c r="P127" s="101">
        <f>K127</f>
        <v>1</v>
      </c>
      <c r="Q127" s="101">
        <f t="shared" si="52"/>
        <v>1</v>
      </c>
      <c r="R127" s="78"/>
      <c r="S127" s="78">
        <f t="shared" si="53"/>
        <v>0</v>
      </c>
      <c r="T127" s="78">
        <f t="shared" si="54"/>
        <v>0</v>
      </c>
      <c r="U127" s="78"/>
      <c r="V127" s="78">
        <f t="shared" si="73"/>
        <v>0</v>
      </c>
      <c r="W127" s="78">
        <f t="shared" si="74"/>
        <v>2</v>
      </c>
      <c r="X127" s="78">
        <f t="shared" si="57"/>
        <v>0</v>
      </c>
      <c r="Y127" s="78"/>
      <c r="Z127" s="78"/>
      <c r="AA127" s="78">
        <f t="shared" si="47"/>
        <v>0</v>
      </c>
      <c r="AB127" s="78">
        <f t="shared" si="48"/>
        <v>0</v>
      </c>
      <c r="AC127" s="78"/>
      <c r="AD127" s="78">
        <f t="shared" si="75"/>
        <v>1</v>
      </c>
      <c r="AE127" s="65">
        <f t="shared" si="75"/>
        <v>0</v>
      </c>
      <c r="AF127" s="65">
        <f t="shared" si="75"/>
        <v>0</v>
      </c>
      <c r="AG127" s="65">
        <f t="shared" si="49"/>
        <v>4</v>
      </c>
      <c r="AH127" s="90">
        <f t="shared" si="76"/>
        <v>112.71000000000001</v>
      </c>
      <c r="AI127" s="90">
        <f t="shared" si="76"/>
        <v>37.57</v>
      </c>
      <c r="AJ127" s="78"/>
      <c r="AK127" s="78"/>
      <c r="AL127" s="78">
        <f t="shared" si="77"/>
        <v>2</v>
      </c>
      <c r="AM127" s="78"/>
      <c r="AN127" s="78"/>
      <c r="AO127" s="78"/>
      <c r="AP127" s="79"/>
      <c r="AQ127" s="91">
        <f t="shared" si="72"/>
        <v>0</v>
      </c>
      <c r="AR127" s="81"/>
      <c r="AS127" s="108"/>
      <c r="AT127" s="109"/>
      <c r="AU127" s="109"/>
      <c r="AV127" s="110"/>
      <c r="AW127" s="110"/>
      <c r="AX127" s="111"/>
    </row>
    <row r="128" spans="1:50" s="70" customFormat="1" ht="16.5" x14ac:dyDescent="0.25">
      <c r="A128" s="101"/>
      <c r="B128" s="10" t="s">
        <v>276</v>
      </c>
      <c r="C128" s="117" t="s">
        <v>226</v>
      </c>
      <c r="D128" s="105">
        <v>48.31</v>
      </c>
      <c r="E128" s="99" t="s">
        <v>193</v>
      </c>
      <c r="F128" s="104"/>
      <c r="G128" s="104"/>
      <c r="H128" s="104"/>
      <c r="I128" s="106">
        <f t="shared" si="50"/>
        <v>144.93</v>
      </c>
      <c r="J128" s="106">
        <f t="shared" si="51"/>
        <v>48.31</v>
      </c>
      <c r="K128" s="97">
        <v>1</v>
      </c>
      <c r="L128" s="97"/>
      <c r="M128" s="97"/>
      <c r="N128" s="107">
        <f t="shared" si="78"/>
        <v>48.31</v>
      </c>
      <c r="O128" s="78">
        <v>0.5</v>
      </c>
      <c r="P128" s="101"/>
      <c r="Q128" s="101"/>
      <c r="R128" s="78">
        <v>2</v>
      </c>
      <c r="S128" s="78">
        <v>2</v>
      </c>
      <c r="T128" s="78">
        <f t="shared" si="54"/>
        <v>3</v>
      </c>
      <c r="U128" s="78"/>
      <c r="V128" s="78">
        <f t="shared" si="73"/>
        <v>0</v>
      </c>
      <c r="W128" s="78">
        <f t="shared" si="74"/>
        <v>0</v>
      </c>
      <c r="X128" s="78">
        <f t="shared" si="57"/>
        <v>0</v>
      </c>
      <c r="Y128" s="78"/>
      <c r="Z128" s="78"/>
      <c r="AA128" s="78">
        <f t="shared" si="47"/>
        <v>0</v>
      </c>
      <c r="AB128" s="78">
        <f t="shared" si="48"/>
        <v>0</v>
      </c>
      <c r="AC128" s="78"/>
      <c r="AD128" s="78">
        <f t="shared" si="75"/>
        <v>1</v>
      </c>
      <c r="AE128" s="65">
        <f t="shared" si="75"/>
        <v>0</v>
      </c>
      <c r="AF128" s="65">
        <f t="shared" si="75"/>
        <v>0</v>
      </c>
      <c r="AG128" s="65">
        <f t="shared" si="49"/>
        <v>4</v>
      </c>
      <c r="AH128" s="90">
        <f t="shared" si="76"/>
        <v>144.93</v>
      </c>
      <c r="AI128" s="90">
        <f t="shared" si="76"/>
        <v>48.31</v>
      </c>
      <c r="AJ128" s="78"/>
      <c r="AK128" s="78"/>
      <c r="AL128" s="78">
        <f t="shared" si="77"/>
        <v>0</v>
      </c>
      <c r="AM128" s="78"/>
      <c r="AN128" s="78"/>
      <c r="AO128" s="78"/>
      <c r="AP128" s="79"/>
      <c r="AQ128" s="91">
        <f t="shared" si="72"/>
        <v>0</v>
      </c>
      <c r="AR128" s="81"/>
      <c r="AS128" s="108"/>
      <c r="AT128" s="109"/>
      <c r="AU128" s="109"/>
      <c r="AV128" s="110"/>
      <c r="AW128" s="110"/>
      <c r="AX128" s="111"/>
    </row>
    <row r="129" spans="1:50" s="70" customFormat="1" ht="16.5" x14ac:dyDescent="0.25">
      <c r="A129" s="101"/>
      <c r="B129" s="10" t="s">
        <v>274</v>
      </c>
      <c r="C129" s="104" t="s">
        <v>288</v>
      </c>
      <c r="D129" s="105">
        <v>56.49</v>
      </c>
      <c r="E129" s="99" t="s">
        <v>196</v>
      </c>
      <c r="F129" s="104"/>
      <c r="G129" s="105">
        <v>1</v>
      </c>
      <c r="H129" s="104"/>
      <c r="I129" s="106">
        <f t="shared" si="50"/>
        <v>169.47</v>
      </c>
      <c r="J129" s="106">
        <f t="shared" si="51"/>
        <v>56.49</v>
      </c>
      <c r="K129" s="97">
        <v>1</v>
      </c>
      <c r="L129" s="97"/>
      <c r="M129" s="97"/>
      <c r="N129" s="107">
        <f t="shared" si="78"/>
        <v>56.49</v>
      </c>
      <c r="O129" s="78"/>
      <c r="P129" s="101">
        <f t="shared" ref="P129:P137" si="79">K129</f>
        <v>1</v>
      </c>
      <c r="Q129" s="101">
        <f t="shared" si="52"/>
        <v>1</v>
      </c>
      <c r="R129" s="78"/>
      <c r="S129" s="78">
        <f t="shared" si="53"/>
        <v>0</v>
      </c>
      <c r="T129" s="78">
        <f t="shared" si="54"/>
        <v>0</v>
      </c>
      <c r="U129" s="78"/>
      <c r="V129" s="78">
        <f t="shared" si="73"/>
        <v>0</v>
      </c>
      <c r="W129" s="78">
        <f t="shared" si="74"/>
        <v>2</v>
      </c>
      <c r="X129" s="78">
        <f t="shared" si="57"/>
        <v>0</v>
      </c>
      <c r="Y129" s="78"/>
      <c r="Z129" s="78"/>
      <c r="AA129" s="78">
        <f t="shared" si="47"/>
        <v>0</v>
      </c>
      <c r="AB129" s="78">
        <f t="shared" si="48"/>
        <v>0</v>
      </c>
      <c r="AC129" s="78"/>
      <c r="AD129" s="78">
        <f t="shared" si="75"/>
        <v>1</v>
      </c>
      <c r="AE129" s="65">
        <f t="shared" si="75"/>
        <v>0</v>
      </c>
      <c r="AF129" s="65">
        <f t="shared" si="75"/>
        <v>0</v>
      </c>
      <c r="AG129" s="65">
        <f t="shared" si="49"/>
        <v>4</v>
      </c>
      <c r="AH129" s="90">
        <f t="shared" si="76"/>
        <v>169.47</v>
      </c>
      <c r="AI129" s="90">
        <f t="shared" si="76"/>
        <v>56.49</v>
      </c>
      <c r="AJ129" s="78"/>
      <c r="AK129" s="78"/>
      <c r="AL129" s="78">
        <f t="shared" si="77"/>
        <v>2</v>
      </c>
      <c r="AM129" s="78"/>
      <c r="AN129" s="78"/>
      <c r="AO129" s="78"/>
      <c r="AP129" s="79"/>
      <c r="AQ129" s="91">
        <f t="shared" si="72"/>
        <v>0</v>
      </c>
      <c r="AR129" s="81"/>
      <c r="AS129" s="108"/>
      <c r="AT129" s="109"/>
      <c r="AU129" s="109"/>
      <c r="AV129" s="110"/>
      <c r="AW129" s="110"/>
      <c r="AX129" s="111"/>
    </row>
    <row r="130" spans="1:50" s="70" customFormat="1" ht="16.5" x14ac:dyDescent="0.25">
      <c r="A130" s="101"/>
      <c r="B130" s="10" t="s">
        <v>275</v>
      </c>
      <c r="C130" s="104" t="s">
        <v>288</v>
      </c>
      <c r="D130" s="105">
        <v>43.26</v>
      </c>
      <c r="E130" s="99" t="s">
        <v>196</v>
      </c>
      <c r="F130" s="104"/>
      <c r="G130" s="105">
        <v>1</v>
      </c>
      <c r="H130" s="104"/>
      <c r="I130" s="106">
        <f t="shared" si="50"/>
        <v>129.78</v>
      </c>
      <c r="J130" s="106">
        <f t="shared" si="51"/>
        <v>43.26</v>
      </c>
      <c r="K130" s="97">
        <v>1</v>
      </c>
      <c r="L130" s="97"/>
      <c r="M130" s="97"/>
      <c r="N130" s="107">
        <f t="shared" si="78"/>
        <v>43.26</v>
      </c>
      <c r="O130" s="78"/>
      <c r="P130" s="101">
        <f t="shared" si="79"/>
        <v>1</v>
      </c>
      <c r="Q130" s="101">
        <f t="shared" si="52"/>
        <v>1</v>
      </c>
      <c r="R130" s="78"/>
      <c r="S130" s="78">
        <f t="shared" si="53"/>
        <v>0</v>
      </c>
      <c r="T130" s="78">
        <f t="shared" si="54"/>
        <v>0</v>
      </c>
      <c r="U130" s="78"/>
      <c r="V130" s="78">
        <f t="shared" si="73"/>
        <v>0</v>
      </c>
      <c r="W130" s="78">
        <f t="shared" si="74"/>
        <v>2</v>
      </c>
      <c r="X130" s="78">
        <f t="shared" si="57"/>
        <v>0</v>
      </c>
      <c r="Y130" s="78"/>
      <c r="Z130" s="78"/>
      <c r="AA130" s="78">
        <f t="shared" si="47"/>
        <v>0</v>
      </c>
      <c r="AB130" s="78">
        <f t="shared" si="48"/>
        <v>0</v>
      </c>
      <c r="AC130" s="78"/>
      <c r="AD130" s="78">
        <f t="shared" si="75"/>
        <v>1</v>
      </c>
      <c r="AE130" s="65">
        <f t="shared" si="75"/>
        <v>0</v>
      </c>
      <c r="AF130" s="65">
        <f t="shared" si="75"/>
        <v>0</v>
      </c>
      <c r="AG130" s="65">
        <f t="shared" si="49"/>
        <v>4</v>
      </c>
      <c r="AH130" s="90">
        <f t="shared" si="76"/>
        <v>129.78</v>
      </c>
      <c r="AI130" s="90">
        <f t="shared" si="76"/>
        <v>43.26</v>
      </c>
      <c r="AJ130" s="78"/>
      <c r="AK130" s="78"/>
      <c r="AL130" s="78">
        <f t="shared" si="77"/>
        <v>2</v>
      </c>
      <c r="AM130" s="78"/>
      <c r="AN130" s="78"/>
      <c r="AO130" s="78"/>
      <c r="AP130" s="79"/>
      <c r="AQ130" s="91">
        <f t="shared" si="72"/>
        <v>0</v>
      </c>
      <c r="AR130" s="81"/>
      <c r="AS130" s="108"/>
      <c r="AT130" s="109"/>
      <c r="AU130" s="109"/>
      <c r="AV130" s="110"/>
      <c r="AW130" s="110"/>
      <c r="AX130" s="111"/>
    </row>
    <row r="131" spans="1:50" s="70" customFormat="1" ht="16.5" x14ac:dyDescent="0.25">
      <c r="A131" s="101"/>
      <c r="B131" s="10" t="s">
        <v>277</v>
      </c>
      <c r="C131" s="104" t="s">
        <v>288</v>
      </c>
      <c r="D131" s="105">
        <v>57.86</v>
      </c>
      <c r="E131" s="99" t="s">
        <v>196</v>
      </c>
      <c r="F131" s="104"/>
      <c r="G131" s="105">
        <v>1</v>
      </c>
      <c r="H131" s="104"/>
      <c r="I131" s="106">
        <f t="shared" si="50"/>
        <v>173.57999999999998</v>
      </c>
      <c r="J131" s="106">
        <f t="shared" si="51"/>
        <v>57.86</v>
      </c>
      <c r="K131" s="97">
        <v>1</v>
      </c>
      <c r="L131" s="97"/>
      <c r="M131" s="97"/>
      <c r="N131" s="107">
        <f t="shared" si="78"/>
        <v>57.86</v>
      </c>
      <c r="O131" s="78"/>
      <c r="P131" s="101">
        <f t="shared" si="79"/>
        <v>1</v>
      </c>
      <c r="Q131" s="101">
        <f t="shared" si="52"/>
        <v>1</v>
      </c>
      <c r="R131" s="78"/>
      <c r="S131" s="78">
        <f t="shared" si="53"/>
        <v>0</v>
      </c>
      <c r="T131" s="78">
        <f t="shared" si="54"/>
        <v>0</v>
      </c>
      <c r="U131" s="78"/>
      <c r="V131" s="78">
        <f t="shared" si="73"/>
        <v>0</v>
      </c>
      <c r="W131" s="78">
        <f t="shared" si="74"/>
        <v>2</v>
      </c>
      <c r="X131" s="78">
        <f t="shared" si="57"/>
        <v>0</v>
      </c>
      <c r="Y131" s="78"/>
      <c r="Z131" s="78"/>
      <c r="AA131" s="78">
        <f t="shared" si="47"/>
        <v>0</v>
      </c>
      <c r="AB131" s="78">
        <f t="shared" si="48"/>
        <v>0</v>
      </c>
      <c r="AC131" s="78"/>
      <c r="AD131" s="78">
        <f t="shared" si="75"/>
        <v>1</v>
      </c>
      <c r="AE131" s="65">
        <f t="shared" si="75"/>
        <v>0</v>
      </c>
      <c r="AF131" s="65">
        <f t="shared" si="75"/>
        <v>0</v>
      </c>
      <c r="AG131" s="65">
        <f t="shared" si="49"/>
        <v>4</v>
      </c>
      <c r="AH131" s="90">
        <f t="shared" si="76"/>
        <v>173.57999999999998</v>
      </c>
      <c r="AI131" s="90">
        <f t="shared" si="76"/>
        <v>57.86</v>
      </c>
      <c r="AJ131" s="78"/>
      <c r="AK131" s="78"/>
      <c r="AL131" s="78">
        <f t="shared" si="77"/>
        <v>2</v>
      </c>
      <c r="AM131" s="78"/>
      <c r="AN131" s="78"/>
      <c r="AO131" s="78"/>
      <c r="AP131" s="79"/>
      <c r="AQ131" s="91">
        <f t="shared" si="72"/>
        <v>0</v>
      </c>
      <c r="AR131" s="81"/>
      <c r="AS131" s="108"/>
      <c r="AT131" s="109"/>
      <c r="AU131" s="109"/>
      <c r="AV131" s="110"/>
      <c r="AW131" s="110"/>
      <c r="AX131" s="111"/>
    </row>
    <row r="132" spans="1:50" s="70" customFormat="1" ht="16.5" x14ac:dyDescent="0.25">
      <c r="A132" s="101"/>
      <c r="B132" s="10" t="s">
        <v>278</v>
      </c>
      <c r="C132" s="104" t="s">
        <v>288</v>
      </c>
      <c r="D132" s="105">
        <v>41.48</v>
      </c>
      <c r="E132" s="99" t="s">
        <v>196</v>
      </c>
      <c r="F132" s="105">
        <v>2</v>
      </c>
      <c r="G132" s="105">
        <v>1</v>
      </c>
      <c r="H132" s="104"/>
      <c r="I132" s="106">
        <f t="shared" si="50"/>
        <v>124.44</v>
      </c>
      <c r="J132" s="106">
        <f t="shared" si="51"/>
        <v>41.48</v>
      </c>
      <c r="K132" s="97">
        <v>1</v>
      </c>
      <c r="L132" s="97"/>
      <c r="M132" s="97"/>
      <c r="N132" s="107">
        <f t="shared" si="78"/>
        <v>41.48</v>
      </c>
      <c r="O132" s="78"/>
      <c r="P132" s="101">
        <f t="shared" si="79"/>
        <v>1</v>
      </c>
      <c r="Q132" s="101">
        <f t="shared" si="52"/>
        <v>1</v>
      </c>
      <c r="R132" s="78"/>
      <c r="S132" s="78">
        <f t="shared" si="53"/>
        <v>0</v>
      </c>
      <c r="T132" s="78">
        <f t="shared" si="54"/>
        <v>0</v>
      </c>
      <c r="U132" s="78"/>
      <c r="V132" s="78">
        <f t="shared" si="73"/>
        <v>0</v>
      </c>
      <c r="W132" s="78">
        <f t="shared" si="74"/>
        <v>6</v>
      </c>
      <c r="X132" s="78">
        <f t="shared" si="57"/>
        <v>0</v>
      </c>
      <c r="Y132" s="78"/>
      <c r="Z132" s="78"/>
      <c r="AA132" s="78">
        <f t="shared" si="47"/>
        <v>0</v>
      </c>
      <c r="AB132" s="78">
        <f t="shared" si="48"/>
        <v>0</v>
      </c>
      <c r="AC132" s="78"/>
      <c r="AD132" s="78">
        <f t="shared" si="75"/>
        <v>1</v>
      </c>
      <c r="AE132" s="65">
        <f t="shared" si="75"/>
        <v>0</v>
      </c>
      <c r="AF132" s="65">
        <f t="shared" si="75"/>
        <v>0</v>
      </c>
      <c r="AG132" s="65">
        <f t="shared" si="49"/>
        <v>4</v>
      </c>
      <c r="AH132" s="90">
        <f t="shared" si="76"/>
        <v>124.44</v>
      </c>
      <c r="AI132" s="90">
        <f t="shared" si="76"/>
        <v>41.48</v>
      </c>
      <c r="AJ132" s="78"/>
      <c r="AK132" s="78"/>
      <c r="AL132" s="78">
        <f t="shared" si="77"/>
        <v>6</v>
      </c>
      <c r="AM132" s="78"/>
      <c r="AN132" s="78"/>
      <c r="AO132" s="78"/>
      <c r="AP132" s="79"/>
      <c r="AQ132" s="91">
        <f t="shared" si="72"/>
        <v>0</v>
      </c>
      <c r="AR132" s="81"/>
      <c r="AS132" s="108"/>
      <c r="AT132" s="109"/>
      <c r="AU132" s="109"/>
      <c r="AV132" s="110"/>
      <c r="AW132" s="110"/>
      <c r="AX132" s="111"/>
    </row>
    <row r="133" spans="1:50" s="70" customFormat="1" ht="16.5" x14ac:dyDescent="0.25">
      <c r="A133" s="101"/>
      <c r="B133" s="10" t="s">
        <v>279</v>
      </c>
      <c r="C133" s="117" t="s">
        <v>1</v>
      </c>
      <c r="D133" s="105">
        <f>36.22+3</f>
        <v>39.22</v>
      </c>
      <c r="E133" s="99" t="s">
        <v>196</v>
      </c>
      <c r="F133" s="104"/>
      <c r="G133" s="105">
        <v>1</v>
      </c>
      <c r="H133" s="104"/>
      <c r="I133" s="106">
        <f t="shared" si="50"/>
        <v>117.66</v>
      </c>
      <c r="J133" s="106">
        <f t="shared" si="51"/>
        <v>39.22</v>
      </c>
      <c r="K133" s="97">
        <v>1</v>
      </c>
      <c r="L133" s="97"/>
      <c r="M133" s="97"/>
      <c r="N133" s="107">
        <f t="shared" si="78"/>
        <v>39.22</v>
      </c>
      <c r="O133" s="78">
        <v>0.5</v>
      </c>
      <c r="P133" s="101">
        <f t="shared" si="79"/>
        <v>1</v>
      </c>
      <c r="Q133" s="101"/>
      <c r="R133" s="78">
        <v>1</v>
      </c>
      <c r="S133" s="78"/>
      <c r="T133" s="78"/>
      <c r="U133" s="78">
        <v>1</v>
      </c>
      <c r="V133" s="78">
        <f t="shared" si="73"/>
        <v>0</v>
      </c>
      <c r="W133" s="78">
        <f t="shared" si="74"/>
        <v>2</v>
      </c>
      <c r="X133" s="78">
        <f t="shared" si="57"/>
        <v>1</v>
      </c>
      <c r="Y133" s="78"/>
      <c r="Z133" s="78"/>
      <c r="AA133" s="78">
        <f t="shared" si="47"/>
        <v>0</v>
      </c>
      <c r="AB133" s="78">
        <f t="shared" si="48"/>
        <v>0</v>
      </c>
      <c r="AC133" s="78"/>
      <c r="AD133" s="78">
        <f t="shared" si="75"/>
        <v>1</v>
      </c>
      <c r="AE133" s="65">
        <f t="shared" si="75"/>
        <v>0</v>
      </c>
      <c r="AF133" s="65">
        <f t="shared" si="75"/>
        <v>0</v>
      </c>
      <c r="AG133" s="65">
        <f t="shared" si="49"/>
        <v>4</v>
      </c>
      <c r="AH133" s="90">
        <f t="shared" si="76"/>
        <v>117.66</v>
      </c>
      <c r="AI133" s="90">
        <f t="shared" si="76"/>
        <v>39.22</v>
      </c>
      <c r="AJ133" s="78"/>
      <c r="AK133" s="78"/>
      <c r="AL133" s="78">
        <f t="shared" si="77"/>
        <v>2</v>
      </c>
      <c r="AM133" s="78"/>
      <c r="AN133" s="78"/>
      <c r="AO133" s="78"/>
      <c r="AP133" s="79"/>
      <c r="AQ133" s="91">
        <f t="shared" si="72"/>
        <v>0</v>
      </c>
      <c r="AR133" s="81"/>
      <c r="AS133" s="108"/>
      <c r="AT133" s="109"/>
      <c r="AU133" s="109"/>
      <c r="AV133" s="110"/>
      <c r="AW133" s="110"/>
      <c r="AX133" s="111"/>
    </row>
    <row r="134" spans="1:50" s="70" customFormat="1" ht="15.75" x14ac:dyDescent="0.25">
      <c r="A134" s="101"/>
      <c r="B134" s="9" t="s">
        <v>302</v>
      </c>
      <c r="C134" s="104"/>
      <c r="D134" s="103"/>
      <c r="E134" s="104"/>
      <c r="F134" s="104"/>
      <c r="G134" s="104"/>
      <c r="H134" s="104"/>
      <c r="I134" s="106">
        <f t="shared" si="50"/>
        <v>0</v>
      </c>
      <c r="J134" s="106">
        <f t="shared" si="51"/>
        <v>0</v>
      </c>
      <c r="K134" s="97"/>
      <c r="L134" s="97"/>
      <c r="M134" s="97"/>
      <c r="N134" s="107">
        <f t="shared" si="78"/>
        <v>0</v>
      </c>
      <c r="O134" s="78"/>
      <c r="P134" s="101">
        <f t="shared" si="79"/>
        <v>0</v>
      </c>
      <c r="Q134" s="101">
        <f t="shared" si="52"/>
        <v>0</v>
      </c>
      <c r="R134" s="78"/>
      <c r="S134" s="78">
        <f t="shared" si="53"/>
        <v>0</v>
      </c>
      <c r="T134" s="78">
        <f t="shared" si="54"/>
        <v>0</v>
      </c>
      <c r="U134" s="78"/>
      <c r="V134" s="78">
        <f t="shared" si="73"/>
        <v>0</v>
      </c>
      <c r="W134" s="78">
        <f t="shared" si="74"/>
        <v>0</v>
      </c>
      <c r="X134" s="78">
        <f t="shared" si="57"/>
        <v>0</v>
      </c>
      <c r="Y134" s="78"/>
      <c r="Z134" s="78"/>
      <c r="AA134" s="78">
        <f t="shared" si="47"/>
        <v>0</v>
      </c>
      <c r="AB134" s="78">
        <f t="shared" si="48"/>
        <v>0</v>
      </c>
      <c r="AC134" s="78"/>
      <c r="AD134" s="78">
        <f t="shared" si="75"/>
        <v>0</v>
      </c>
      <c r="AE134" s="65">
        <f t="shared" si="75"/>
        <v>0</v>
      </c>
      <c r="AF134" s="65">
        <f t="shared" si="75"/>
        <v>0</v>
      </c>
      <c r="AG134" s="65">
        <f t="shared" si="49"/>
        <v>0</v>
      </c>
      <c r="AH134" s="90">
        <f t="shared" si="76"/>
        <v>0</v>
      </c>
      <c r="AI134" s="90">
        <f t="shared" si="76"/>
        <v>0</v>
      </c>
      <c r="AJ134" s="78"/>
      <c r="AK134" s="78"/>
      <c r="AL134" s="78">
        <f t="shared" si="77"/>
        <v>0</v>
      </c>
      <c r="AM134" s="78"/>
      <c r="AN134" s="78"/>
      <c r="AO134" s="78"/>
      <c r="AP134" s="79"/>
      <c r="AQ134" s="114"/>
      <c r="AR134" s="81"/>
      <c r="AS134" s="108"/>
      <c r="AT134" s="109"/>
      <c r="AU134" s="109"/>
      <c r="AV134" s="110"/>
      <c r="AW134" s="110"/>
      <c r="AX134" s="111"/>
    </row>
    <row r="135" spans="1:50" s="70" customFormat="1" ht="15.75" x14ac:dyDescent="0.25">
      <c r="A135" s="101"/>
      <c r="B135" s="9" t="s">
        <v>303</v>
      </c>
      <c r="C135" s="104"/>
      <c r="D135" s="103"/>
      <c r="E135" s="104"/>
      <c r="F135" s="104"/>
      <c r="G135" s="104"/>
      <c r="H135" s="104"/>
      <c r="I135" s="106">
        <f t="shared" si="50"/>
        <v>0</v>
      </c>
      <c r="J135" s="106">
        <f t="shared" si="51"/>
        <v>0</v>
      </c>
      <c r="K135" s="97"/>
      <c r="L135" s="97"/>
      <c r="M135" s="97"/>
      <c r="N135" s="107">
        <f t="shared" si="78"/>
        <v>0</v>
      </c>
      <c r="O135" s="78"/>
      <c r="P135" s="101">
        <f t="shared" si="79"/>
        <v>0</v>
      </c>
      <c r="Q135" s="101">
        <f t="shared" si="52"/>
        <v>0</v>
      </c>
      <c r="R135" s="78">
        <v>1</v>
      </c>
      <c r="S135" s="78">
        <v>1</v>
      </c>
      <c r="T135" s="78">
        <v>3</v>
      </c>
      <c r="U135" s="78"/>
      <c r="V135" s="78">
        <v>8</v>
      </c>
      <c r="W135" s="78">
        <f t="shared" si="74"/>
        <v>0</v>
      </c>
      <c r="X135" s="78">
        <f t="shared" si="57"/>
        <v>0</v>
      </c>
      <c r="Y135" s="78">
        <v>4</v>
      </c>
      <c r="Z135" s="78"/>
      <c r="AA135" s="78">
        <f t="shared" si="47"/>
        <v>0</v>
      </c>
      <c r="AB135" s="78">
        <f t="shared" si="48"/>
        <v>0</v>
      </c>
      <c r="AC135" s="78"/>
      <c r="AD135" s="78">
        <f t="shared" si="75"/>
        <v>0</v>
      </c>
      <c r="AE135" s="65">
        <f t="shared" si="75"/>
        <v>0</v>
      </c>
      <c r="AF135" s="65">
        <f t="shared" si="75"/>
        <v>0</v>
      </c>
      <c r="AG135" s="65">
        <f t="shared" si="49"/>
        <v>0</v>
      </c>
      <c r="AH135" s="90">
        <f t="shared" si="76"/>
        <v>0</v>
      </c>
      <c r="AI135" s="90">
        <f t="shared" si="76"/>
        <v>0</v>
      </c>
      <c r="AJ135" s="78"/>
      <c r="AK135" s="78"/>
      <c r="AL135" s="78">
        <f t="shared" si="77"/>
        <v>8</v>
      </c>
      <c r="AM135" s="78"/>
      <c r="AN135" s="78"/>
      <c r="AO135" s="78"/>
      <c r="AP135" s="79"/>
      <c r="AQ135" s="114"/>
      <c r="AR135" s="81"/>
      <c r="AS135" s="108"/>
      <c r="AT135" s="109"/>
      <c r="AU135" s="109"/>
      <c r="AV135" s="110"/>
      <c r="AW135" s="110"/>
      <c r="AX135" s="111"/>
    </row>
    <row r="136" spans="1:50" s="70" customFormat="1" ht="16.5" x14ac:dyDescent="0.25">
      <c r="A136" s="101"/>
      <c r="B136" s="46" t="s">
        <v>304</v>
      </c>
      <c r="C136" s="104" t="s">
        <v>288</v>
      </c>
      <c r="D136" s="105">
        <f>33.07+2</f>
        <v>35.07</v>
      </c>
      <c r="E136" s="99" t="s">
        <v>196</v>
      </c>
      <c r="F136" s="105">
        <v>2</v>
      </c>
      <c r="G136" s="104"/>
      <c r="H136" s="104"/>
      <c r="I136" s="106">
        <f t="shared" si="50"/>
        <v>105.21000000000001</v>
      </c>
      <c r="J136" s="106">
        <f t="shared" si="51"/>
        <v>35.07</v>
      </c>
      <c r="K136" s="97">
        <v>1</v>
      </c>
      <c r="L136" s="97"/>
      <c r="M136" s="97"/>
      <c r="N136" s="107">
        <f>D136</f>
        <v>35.07</v>
      </c>
      <c r="O136" s="78"/>
      <c r="P136" s="101">
        <f t="shared" si="79"/>
        <v>1</v>
      </c>
      <c r="Q136" s="101">
        <f t="shared" si="52"/>
        <v>1</v>
      </c>
      <c r="R136" s="78"/>
      <c r="S136" s="78">
        <f t="shared" si="53"/>
        <v>0</v>
      </c>
      <c r="T136" s="78">
        <f t="shared" si="54"/>
        <v>0</v>
      </c>
      <c r="U136" s="78">
        <v>1</v>
      </c>
      <c r="V136" s="78">
        <f t="shared" ref="V136:V150" si="80">H136*4</f>
        <v>0</v>
      </c>
      <c r="W136" s="78">
        <f t="shared" si="74"/>
        <v>4</v>
      </c>
      <c r="X136" s="78">
        <f t="shared" si="57"/>
        <v>1</v>
      </c>
      <c r="Y136" s="78"/>
      <c r="Z136" s="78"/>
      <c r="AA136" s="78">
        <f t="shared" si="47"/>
        <v>0</v>
      </c>
      <c r="AB136" s="78">
        <f t="shared" si="48"/>
        <v>0</v>
      </c>
      <c r="AC136" s="78"/>
      <c r="AD136" s="78">
        <f t="shared" si="75"/>
        <v>1</v>
      </c>
      <c r="AE136" s="65">
        <f t="shared" si="75"/>
        <v>0</v>
      </c>
      <c r="AF136" s="65">
        <f t="shared" si="75"/>
        <v>0</v>
      </c>
      <c r="AG136" s="65">
        <f t="shared" si="49"/>
        <v>4</v>
      </c>
      <c r="AH136" s="90">
        <f t="shared" si="76"/>
        <v>105.21000000000001</v>
      </c>
      <c r="AI136" s="90">
        <f t="shared" si="76"/>
        <v>35.07</v>
      </c>
      <c r="AJ136" s="78"/>
      <c r="AK136" s="78"/>
      <c r="AL136" s="78">
        <f t="shared" si="77"/>
        <v>4</v>
      </c>
      <c r="AM136" s="78"/>
      <c r="AN136" s="78"/>
      <c r="AO136" s="78"/>
      <c r="AP136" s="79"/>
      <c r="AQ136" s="91">
        <f t="shared" ref="AQ136:AQ150" si="81">+N136-AI136</f>
        <v>0</v>
      </c>
      <c r="AR136" s="81"/>
      <c r="AS136" s="108"/>
      <c r="AT136" s="109"/>
      <c r="AU136" s="109"/>
      <c r="AV136" s="110"/>
      <c r="AW136" s="110"/>
      <c r="AX136" s="111"/>
    </row>
    <row r="137" spans="1:50" s="70" customFormat="1" ht="16.5" x14ac:dyDescent="0.25">
      <c r="A137" s="101"/>
      <c r="B137" s="46" t="s">
        <v>305</v>
      </c>
      <c r="C137" s="104" t="s">
        <v>288</v>
      </c>
      <c r="D137" s="105">
        <v>36.450000000000003</v>
      </c>
      <c r="E137" s="99" t="s">
        <v>196</v>
      </c>
      <c r="F137" s="104"/>
      <c r="G137" s="105">
        <v>1</v>
      </c>
      <c r="H137" s="104"/>
      <c r="I137" s="106">
        <f t="shared" si="50"/>
        <v>109.35000000000001</v>
      </c>
      <c r="J137" s="106">
        <f t="shared" si="51"/>
        <v>36.450000000000003</v>
      </c>
      <c r="K137" s="97">
        <v>1</v>
      </c>
      <c r="L137" s="97"/>
      <c r="M137" s="97"/>
      <c r="N137" s="107">
        <f t="shared" ref="N137:N160" si="82">D137</f>
        <v>36.450000000000003</v>
      </c>
      <c r="O137" s="78"/>
      <c r="P137" s="101">
        <f t="shared" si="79"/>
        <v>1</v>
      </c>
      <c r="Q137" s="101">
        <f t="shared" si="52"/>
        <v>1</v>
      </c>
      <c r="R137" s="78"/>
      <c r="S137" s="78">
        <f t="shared" si="53"/>
        <v>0</v>
      </c>
      <c r="T137" s="78">
        <f t="shared" si="54"/>
        <v>0</v>
      </c>
      <c r="U137" s="78"/>
      <c r="V137" s="78">
        <f t="shared" si="80"/>
        <v>0</v>
      </c>
      <c r="W137" s="78">
        <f t="shared" si="74"/>
        <v>2</v>
      </c>
      <c r="X137" s="78">
        <f t="shared" si="57"/>
        <v>0</v>
      </c>
      <c r="Y137" s="78"/>
      <c r="Z137" s="78"/>
      <c r="AA137" s="78">
        <f t="shared" si="47"/>
        <v>0</v>
      </c>
      <c r="AB137" s="78">
        <f t="shared" si="48"/>
        <v>0</v>
      </c>
      <c r="AC137" s="78"/>
      <c r="AD137" s="78">
        <f t="shared" si="75"/>
        <v>1</v>
      </c>
      <c r="AE137" s="65">
        <f t="shared" si="75"/>
        <v>0</v>
      </c>
      <c r="AF137" s="65">
        <f t="shared" si="75"/>
        <v>0</v>
      </c>
      <c r="AG137" s="65">
        <f t="shared" si="49"/>
        <v>4</v>
      </c>
      <c r="AH137" s="90">
        <f t="shared" si="76"/>
        <v>109.35000000000001</v>
      </c>
      <c r="AI137" s="90">
        <f t="shared" si="76"/>
        <v>36.450000000000003</v>
      </c>
      <c r="AJ137" s="78"/>
      <c r="AK137" s="78"/>
      <c r="AL137" s="78">
        <f t="shared" si="77"/>
        <v>2</v>
      </c>
      <c r="AM137" s="78"/>
      <c r="AN137" s="78"/>
      <c r="AO137" s="78"/>
      <c r="AP137" s="79"/>
      <c r="AQ137" s="91">
        <f t="shared" si="81"/>
        <v>0</v>
      </c>
      <c r="AR137" s="81"/>
      <c r="AS137" s="108"/>
      <c r="AT137" s="109"/>
      <c r="AU137" s="109"/>
      <c r="AV137" s="110"/>
      <c r="AW137" s="110"/>
      <c r="AX137" s="111"/>
    </row>
    <row r="138" spans="1:50" s="70" customFormat="1" ht="16.5" x14ac:dyDescent="0.25">
      <c r="A138" s="101"/>
      <c r="B138" s="46" t="s">
        <v>306</v>
      </c>
      <c r="C138" s="117" t="s">
        <v>307</v>
      </c>
      <c r="D138" s="105">
        <f>31.86+4</f>
        <v>35.86</v>
      </c>
      <c r="E138" s="99" t="s">
        <v>196</v>
      </c>
      <c r="F138" s="104"/>
      <c r="G138" s="105">
        <v>1</v>
      </c>
      <c r="H138" s="104"/>
      <c r="I138" s="106">
        <f t="shared" si="50"/>
        <v>107.58</v>
      </c>
      <c r="J138" s="106">
        <f t="shared" si="51"/>
        <v>35.86</v>
      </c>
      <c r="K138" s="97">
        <v>2</v>
      </c>
      <c r="L138" s="97"/>
      <c r="M138" s="97"/>
      <c r="N138" s="107">
        <f t="shared" si="82"/>
        <v>35.86</v>
      </c>
      <c r="O138" s="78">
        <v>1</v>
      </c>
      <c r="P138" s="101"/>
      <c r="Q138" s="101"/>
      <c r="R138" s="78">
        <v>2</v>
      </c>
      <c r="S138" s="78">
        <v>2</v>
      </c>
      <c r="T138" s="78">
        <f t="shared" si="54"/>
        <v>3</v>
      </c>
      <c r="U138" s="78">
        <v>1</v>
      </c>
      <c r="V138" s="78">
        <f t="shared" si="80"/>
        <v>0</v>
      </c>
      <c r="W138" s="78">
        <f t="shared" si="74"/>
        <v>2</v>
      </c>
      <c r="X138" s="78">
        <f t="shared" si="57"/>
        <v>1</v>
      </c>
      <c r="Y138" s="78"/>
      <c r="Z138" s="78"/>
      <c r="AA138" s="78">
        <f t="shared" ref="AA138:AA201" si="83">Z138*0.4</f>
        <v>0</v>
      </c>
      <c r="AB138" s="78">
        <f t="shared" ref="AB138:AB201" si="84">Z138*0.2</f>
        <v>0</v>
      </c>
      <c r="AC138" s="78"/>
      <c r="AD138" s="78">
        <f t="shared" si="75"/>
        <v>2</v>
      </c>
      <c r="AE138" s="65">
        <f t="shared" si="75"/>
        <v>0</v>
      </c>
      <c r="AF138" s="65">
        <f t="shared" si="75"/>
        <v>0</v>
      </c>
      <c r="AG138" s="65">
        <f t="shared" ref="AG138:AG201" si="85">(AD138+AE138+AF138)*4</f>
        <v>8</v>
      </c>
      <c r="AH138" s="90">
        <f t="shared" si="76"/>
        <v>107.58</v>
      </c>
      <c r="AI138" s="90">
        <f t="shared" si="76"/>
        <v>35.86</v>
      </c>
      <c r="AJ138" s="78">
        <v>16</v>
      </c>
      <c r="AK138" s="78">
        <v>8</v>
      </c>
      <c r="AL138" s="78">
        <f t="shared" si="77"/>
        <v>2</v>
      </c>
      <c r="AM138" s="78"/>
      <c r="AN138" s="78"/>
      <c r="AO138" s="78"/>
      <c r="AP138" s="79"/>
      <c r="AQ138" s="91">
        <f t="shared" si="81"/>
        <v>0</v>
      </c>
      <c r="AR138" s="81"/>
      <c r="AS138" s="108"/>
      <c r="AT138" s="109"/>
      <c r="AU138" s="109"/>
      <c r="AV138" s="110"/>
      <c r="AW138" s="110"/>
      <c r="AX138" s="111"/>
    </row>
    <row r="139" spans="1:50" s="70" customFormat="1" ht="16.5" x14ac:dyDescent="0.25">
      <c r="A139" s="101"/>
      <c r="B139" s="46" t="s">
        <v>308</v>
      </c>
      <c r="C139" s="104" t="s">
        <v>288</v>
      </c>
      <c r="D139" s="105">
        <v>40.6</v>
      </c>
      <c r="E139" s="99" t="s">
        <v>196</v>
      </c>
      <c r="F139" s="104"/>
      <c r="G139" s="104"/>
      <c r="H139" s="104"/>
      <c r="I139" s="106">
        <f t="shared" ref="I139:I202" si="86">D139*3</f>
        <v>121.80000000000001</v>
      </c>
      <c r="J139" s="106">
        <f t="shared" ref="J139:J202" si="87">D139</f>
        <v>40.6</v>
      </c>
      <c r="K139" s="97">
        <v>1</v>
      </c>
      <c r="L139" s="97"/>
      <c r="M139" s="97"/>
      <c r="N139" s="107">
        <f t="shared" si="82"/>
        <v>40.6</v>
      </c>
      <c r="O139" s="78"/>
      <c r="P139" s="101">
        <f>K139</f>
        <v>1</v>
      </c>
      <c r="Q139" s="101">
        <f t="shared" ref="Q139:Q202" si="88">P139</f>
        <v>1</v>
      </c>
      <c r="R139" s="78"/>
      <c r="S139" s="78">
        <f t="shared" si="53"/>
        <v>0</v>
      </c>
      <c r="T139" s="78">
        <f t="shared" si="54"/>
        <v>0</v>
      </c>
      <c r="U139" s="78"/>
      <c r="V139" s="78">
        <f t="shared" si="80"/>
        <v>0</v>
      </c>
      <c r="W139" s="78">
        <f t="shared" si="74"/>
        <v>0</v>
      </c>
      <c r="X139" s="78">
        <f t="shared" si="57"/>
        <v>0</v>
      </c>
      <c r="Y139" s="78"/>
      <c r="Z139" s="78"/>
      <c r="AA139" s="78">
        <f t="shared" si="83"/>
        <v>0</v>
      </c>
      <c r="AB139" s="78">
        <f t="shared" si="84"/>
        <v>0</v>
      </c>
      <c r="AC139" s="78"/>
      <c r="AD139" s="78">
        <f t="shared" si="75"/>
        <v>1</v>
      </c>
      <c r="AE139" s="65">
        <f t="shared" si="75"/>
        <v>0</v>
      </c>
      <c r="AF139" s="65">
        <f t="shared" si="75"/>
        <v>0</v>
      </c>
      <c r="AG139" s="65">
        <f t="shared" si="85"/>
        <v>4</v>
      </c>
      <c r="AH139" s="90">
        <f t="shared" si="76"/>
        <v>121.80000000000001</v>
      </c>
      <c r="AI139" s="90">
        <f t="shared" si="76"/>
        <v>40.6</v>
      </c>
      <c r="AJ139" s="78"/>
      <c r="AK139" s="78"/>
      <c r="AL139" s="78">
        <f t="shared" si="77"/>
        <v>0</v>
      </c>
      <c r="AM139" s="78"/>
      <c r="AN139" s="78"/>
      <c r="AO139" s="78"/>
      <c r="AP139" s="79"/>
      <c r="AQ139" s="91">
        <f t="shared" si="81"/>
        <v>0</v>
      </c>
      <c r="AR139" s="81"/>
      <c r="AS139" s="108"/>
      <c r="AT139" s="109"/>
      <c r="AU139" s="109"/>
      <c r="AV139" s="110"/>
      <c r="AW139" s="110"/>
      <c r="AX139" s="111"/>
    </row>
    <row r="140" spans="1:50" s="70" customFormat="1" ht="16.5" x14ac:dyDescent="0.25">
      <c r="A140" s="101"/>
      <c r="B140" s="46" t="s">
        <v>309</v>
      </c>
      <c r="C140" s="104" t="s">
        <v>288</v>
      </c>
      <c r="D140" s="105">
        <f>35.9+5</f>
        <v>40.9</v>
      </c>
      <c r="E140" s="99" t="s">
        <v>196</v>
      </c>
      <c r="F140" s="104"/>
      <c r="G140" s="104"/>
      <c r="H140" s="104"/>
      <c r="I140" s="106">
        <f t="shared" si="86"/>
        <v>122.69999999999999</v>
      </c>
      <c r="J140" s="106">
        <f t="shared" si="87"/>
        <v>40.9</v>
      </c>
      <c r="K140" s="97">
        <v>1</v>
      </c>
      <c r="L140" s="97"/>
      <c r="M140" s="97"/>
      <c r="N140" s="107">
        <f t="shared" si="82"/>
        <v>40.9</v>
      </c>
      <c r="O140" s="78"/>
      <c r="P140" s="101">
        <f>K140</f>
        <v>1</v>
      </c>
      <c r="Q140" s="101">
        <f t="shared" si="88"/>
        <v>1</v>
      </c>
      <c r="R140" s="78"/>
      <c r="S140" s="78">
        <f t="shared" si="53"/>
        <v>0</v>
      </c>
      <c r="T140" s="78">
        <f t="shared" si="54"/>
        <v>0</v>
      </c>
      <c r="U140" s="78"/>
      <c r="V140" s="78">
        <f t="shared" si="80"/>
        <v>0</v>
      </c>
      <c r="W140" s="78">
        <f t="shared" si="74"/>
        <v>0</v>
      </c>
      <c r="X140" s="78">
        <f t="shared" si="57"/>
        <v>0</v>
      </c>
      <c r="Y140" s="78"/>
      <c r="Z140" s="78"/>
      <c r="AA140" s="78">
        <f t="shared" si="83"/>
        <v>0</v>
      </c>
      <c r="AB140" s="78">
        <f t="shared" si="84"/>
        <v>0</v>
      </c>
      <c r="AC140" s="78"/>
      <c r="AD140" s="78">
        <f t="shared" si="75"/>
        <v>1</v>
      </c>
      <c r="AE140" s="65">
        <f t="shared" si="75"/>
        <v>0</v>
      </c>
      <c r="AF140" s="65">
        <f t="shared" si="75"/>
        <v>0</v>
      </c>
      <c r="AG140" s="65">
        <f t="shared" si="85"/>
        <v>4</v>
      </c>
      <c r="AH140" s="90">
        <f t="shared" si="76"/>
        <v>122.69999999999999</v>
      </c>
      <c r="AI140" s="90">
        <f t="shared" si="76"/>
        <v>40.9</v>
      </c>
      <c r="AJ140" s="78"/>
      <c r="AK140" s="78"/>
      <c r="AL140" s="78">
        <f t="shared" si="77"/>
        <v>0</v>
      </c>
      <c r="AM140" s="78"/>
      <c r="AN140" s="78"/>
      <c r="AO140" s="78"/>
      <c r="AP140" s="79"/>
      <c r="AQ140" s="91">
        <f t="shared" si="81"/>
        <v>0</v>
      </c>
      <c r="AR140" s="81"/>
      <c r="AS140" s="108"/>
      <c r="AT140" s="109"/>
      <c r="AU140" s="109"/>
      <c r="AV140" s="110"/>
      <c r="AW140" s="110"/>
      <c r="AX140" s="111"/>
    </row>
    <row r="141" spans="1:50" s="70" customFormat="1" ht="16.5" x14ac:dyDescent="0.25">
      <c r="A141" s="101"/>
      <c r="B141" s="46" t="s">
        <v>310</v>
      </c>
      <c r="C141" s="104" t="s">
        <v>226</v>
      </c>
      <c r="D141" s="105">
        <f>34.64+3</f>
        <v>37.64</v>
      </c>
      <c r="E141" s="99" t="s">
        <v>196</v>
      </c>
      <c r="F141" s="104"/>
      <c r="G141" s="105">
        <v>2</v>
      </c>
      <c r="H141" s="104"/>
      <c r="I141" s="106">
        <f t="shared" si="86"/>
        <v>112.92</v>
      </c>
      <c r="J141" s="106">
        <f t="shared" si="87"/>
        <v>37.64</v>
      </c>
      <c r="K141" s="97">
        <v>1</v>
      </c>
      <c r="L141" s="97"/>
      <c r="M141" s="97"/>
      <c r="N141" s="107">
        <f t="shared" si="82"/>
        <v>37.64</v>
      </c>
      <c r="O141" s="78"/>
      <c r="P141" s="101">
        <f>K141</f>
        <v>1</v>
      </c>
      <c r="Q141" s="101">
        <f t="shared" si="88"/>
        <v>1</v>
      </c>
      <c r="R141" s="78"/>
      <c r="S141" s="78">
        <f t="shared" si="53"/>
        <v>0</v>
      </c>
      <c r="T141" s="78">
        <f t="shared" si="54"/>
        <v>0</v>
      </c>
      <c r="U141" s="78">
        <v>1</v>
      </c>
      <c r="V141" s="78">
        <f t="shared" si="80"/>
        <v>0</v>
      </c>
      <c r="W141" s="78">
        <f t="shared" si="74"/>
        <v>4</v>
      </c>
      <c r="X141" s="78">
        <f t="shared" si="57"/>
        <v>1</v>
      </c>
      <c r="Y141" s="78"/>
      <c r="Z141" s="78"/>
      <c r="AA141" s="78">
        <f t="shared" si="83"/>
        <v>0</v>
      </c>
      <c r="AB141" s="78">
        <f t="shared" si="84"/>
        <v>0</v>
      </c>
      <c r="AC141" s="78"/>
      <c r="AD141" s="78">
        <f t="shared" si="75"/>
        <v>1</v>
      </c>
      <c r="AE141" s="65">
        <f t="shared" si="75"/>
        <v>0</v>
      </c>
      <c r="AF141" s="65">
        <f t="shared" si="75"/>
        <v>0</v>
      </c>
      <c r="AG141" s="65">
        <f t="shared" si="85"/>
        <v>4</v>
      </c>
      <c r="AH141" s="90">
        <f t="shared" si="76"/>
        <v>112.92</v>
      </c>
      <c r="AI141" s="90">
        <f t="shared" si="76"/>
        <v>37.64</v>
      </c>
      <c r="AJ141" s="78"/>
      <c r="AK141" s="78"/>
      <c r="AL141" s="78">
        <f t="shared" si="77"/>
        <v>4</v>
      </c>
      <c r="AM141" s="78"/>
      <c r="AN141" s="78"/>
      <c r="AO141" s="78"/>
      <c r="AP141" s="79"/>
      <c r="AQ141" s="91">
        <f t="shared" si="81"/>
        <v>0</v>
      </c>
      <c r="AR141" s="81"/>
      <c r="AS141" s="108"/>
      <c r="AT141" s="109"/>
      <c r="AU141" s="109"/>
      <c r="AV141" s="110"/>
      <c r="AW141" s="110"/>
      <c r="AX141" s="111"/>
    </row>
    <row r="142" spans="1:50" s="70" customFormat="1" ht="16.5" x14ac:dyDescent="0.25">
      <c r="A142" s="101"/>
      <c r="B142" s="46" t="s">
        <v>311</v>
      </c>
      <c r="C142" s="104" t="s">
        <v>288</v>
      </c>
      <c r="D142" s="105">
        <v>57.43</v>
      </c>
      <c r="E142" s="99" t="s">
        <v>196</v>
      </c>
      <c r="F142" s="105">
        <v>1</v>
      </c>
      <c r="G142" s="105">
        <v>1</v>
      </c>
      <c r="H142" s="104"/>
      <c r="I142" s="106">
        <f t="shared" si="86"/>
        <v>172.29</v>
      </c>
      <c r="J142" s="106">
        <f t="shared" si="87"/>
        <v>57.43</v>
      </c>
      <c r="K142" s="97">
        <v>1</v>
      </c>
      <c r="L142" s="97"/>
      <c r="M142" s="97"/>
      <c r="N142" s="107">
        <f t="shared" si="82"/>
        <v>57.43</v>
      </c>
      <c r="O142" s="78"/>
      <c r="P142" s="101">
        <f>K142</f>
        <v>1</v>
      </c>
      <c r="Q142" s="101">
        <f t="shared" si="88"/>
        <v>1</v>
      </c>
      <c r="R142" s="78"/>
      <c r="S142" s="78">
        <f t="shared" ref="S142:S205" si="89">R142</f>
        <v>0</v>
      </c>
      <c r="T142" s="78">
        <f t="shared" ref="T142:T205" si="90">S142/2*3</f>
        <v>0</v>
      </c>
      <c r="U142" s="78"/>
      <c r="V142" s="78">
        <f t="shared" si="80"/>
        <v>0</v>
      </c>
      <c r="W142" s="78">
        <f t="shared" si="74"/>
        <v>4</v>
      </c>
      <c r="X142" s="78">
        <f t="shared" si="57"/>
        <v>0</v>
      </c>
      <c r="Y142" s="78"/>
      <c r="Z142" s="78"/>
      <c r="AA142" s="78">
        <f t="shared" si="83"/>
        <v>0</v>
      </c>
      <c r="AB142" s="78">
        <f t="shared" si="84"/>
        <v>0</v>
      </c>
      <c r="AC142" s="78"/>
      <c r="AD142" s="78">
        <f t="shared" si="75"/>
        <v>1</v>
      </c>
      <c r="AE142" s="65">
        <f t="shared" si="75"/>
        <v>0</v>
      </c>
      <c r="AF142" s="65">
        <f t="shared" si="75"/>
        <v>0</v>
      </c>
      <c r="AG142" s="65">
        <f t="shared" si="85"/>
        <v>4</v>
      </c>
      <c r="AH142" s="90">
        <f t="shared" si="76"/>
        <v>172.29</v>
      </c>
      <c r="AI142" s="90">
        <f t="shared" si="76"/>
        <v>57.43</v>
      </c>
      <c r="AJ142" s="78"/>
      <c r="AK142" s="78"/>
      <c r="AL142" s="78">
        <f t="shared" si="77"/>
        <v>4</v>
      </c>
      <c r="AM142" s="78"/>
      <c r="AN142" s="78"/>
      <c r="AO142" s="78"/>
      <c r="AP142" s="79"/>
      <c r="AQ142" s="91">
        <f t="shared" si="81"/>
        <v>0</v>
      </c>
      <c r="AR142" s="81"/>
      <c r="AS142" s="108"/>
      <c r="AT142" s="109"/>
      <c r="AU142" s="109"/>
      <c r="AV142" s="110"/>
      <c r="AW142" s="110"/>
      <c r="AX142" s="111"/>
    </row>
    <row r="143" spans="1:50" s="70" customFormat="1" ht="16.5" x14ac:dyDescent="0.25">
      <c r="A143" s="101"/>
      <c r="B143" s="46" t="s">
        <v>312</v>
      </c>
      <c r="C143" s="104" t="s">
        <v>288</v>
      </c>
      <c r="D143" s="105">
        <v>48.93</v>
      </c>
      <c r="E143" s="99" t="s">
        <v>196</v>
      </c>
      <c r="F143" s="104"/>
      <c r="G143" s="105">
        <v>1</v>
      </c>
      <c r="H143" s="104"/>
      <c r="I143" s="106">
        <f t="shared" si="86"/>
        <v>146.79</v>
      </c>
      <c r="J143" s="106">
        <f t="shared" si="87"/>
        <v>48.93</v>
      </c>
      <c r="K143" s="97">
        <v>1</v>
      </c>
      <c r="L143" s="97"/>
      <c r="M143" s="97"/>
      <c r="N143" s="107">
        <f t="shared" si="82"/>
        <v>48.93</v>
      </c>
      <c r="O143" s="78"/>
      <c r="P143" s="101">
        <f>K143</f>
        <v>1</v>
      </c>
      <c r="Q143" s="101">
        <f t="shared" si="88"/>
        <v>1</v>
      </c>
      <c r="R143" s="78"/>
      <c r="S143" s="78">
        <f t="shared" si="89"/>
        <v>0</v>
      </c>
      <c r="T143" s="78">
        <f t="shared" si="90"/>
        <v>0</v>
      </c>
      <c r="U143" s="78"/>
      <c r="V143" s="78">
        <f t="shared" si="80"/>
        <v>0</v>
      </c>
      <c r="W143" s="78">
        <f t="shared" si="74"/>
        <v>2</v>
      </c>
      <c r="X143" s="78">
        <f t="shared" si="57"/>
        <v>0</v>
      </c>
      <c r="Y143" s="78"/>
      <c r="Z143" s="78"/>
      <c r="AA143" s="78">
        <f t="shared" si="83"/>
        <v>0</v>
      </c>
      <c r="AB143" s="78">
        <f t="shared" si="84"/>
        <v>0</v>
      </c>
      <c r="AC143" s="78"/>
      <c r="AD143" s="78">
        <f t="shared" si="75"/>
        <v>1</v>
      </c>
      <c r="AE143" s="65">
        <f t="shared" si="75"/>
        <v>0</v>
      </c>
      <c r="AF143" s="65">
        <f t="shared" si="75"/>
        <v>0</v>
      </c>
      <c r="AG143" s="65">
        <f t="shared" si="85"/>
        <v>4</v>
      </c>
      <c r="AH143" s="90">
        <f t="shared" si="76"/>
        <v>146.79</v>
      </c>
      <c r="AI143" s="90">
        <f t="shared" si="76"/>
        <v>48.93</v>
      </c>
      <c r="AJ143" s="78"/>
      <c r="AK143" s="78"/>
      <c r="AL143" s="78">
        <f t="shared" si="77"/>
        <v>2</v>
      </c>
      <c r="AM143" s="78"/>
      <c r="AN143" s="78"/>
      <c r="AO143" s="78"/>
      <c r="AP143" s="79"/>
      <c r="AQ143" s="91">
        <f t="shared" si="81"/>
        <v>0</v>
      </c>
      <c r="AR143" s="81"/>
      <c r="AS143" s="108"/>
      <c r="AT143" s="109"/>
      <c r="AU143" s="109"/>
      <c r="AV143" s="110"/>
      <c r="AW143" s="110"/>
      <c r="AX143" s="111"/>
    </row>
    <row r="144" spans="1:50" s="70" customFormat="1" ht="16.5" x14ac:dyDescent="0.25">
      <c r="A144" s="101"/>
      <c r="B144" s="46" t="s">
        <v>313</v>
      </c>
      <c r="C144" s="104" t="s">
        <v>288</v>
      </c>
      <c r="D144" s="105">
        <v>47.31</v>
      </c>
      <c r="E144" s="99" t="s">
        <v>196</v>
      </c>
      <c r="F144" s="104"/>
      <c r="G144" s="105">
        <v>1</v>
      </c>
      <c r="H144" s="104"/>
      <c r="I144" s="106">
        <f t="shared" si="86"/>
        <v>141.93</v>
      </c>
      <c r="J144" s="106">
        <f t="shared" si="87"/>
        <v>47.31</v>
      </c>
      <c r="K144" s="97">
        <v>1</v>
      </c>
      <c r="L144" s="97"/>
      <c r="M144" s="97"/>
      <c r="N144" s="107">
        <f t="shared" si="82"/>
        <v>47.31</v>
      </c>
      <c r="O144" s="78">
        <v>0.5</v>
      </c>
      <c r="P144" s="101"/>
      <c r="Q144" s="101"/>
      <c r="R144" s="78">
        <v>2</v>
      </c>
      <c r="S144" s="78">
        <v>2</v>
      </c>
      <c r="T144" s="78">
        <f t="shared" si="90"/>
        <v>3</v>
      </c>
      <c r="U144" s="78"/>
      <c r="V144" s="78">
        <f t="shared" si="80"/>
        <v>0</v>
      </c>
      <c r="W144" s="78">
        <f t="shared" si="74"/>
        <v>2</v>
      </c>
      <c r="X144" s="78">
        <f t="shared" ref="X144:X207" si="91">U144</f>
        <v>0</v>
      </c>
      <c r="Y144" s="78"/>
      <c r="Z144" s="78"/>
      <c r="AA144" s="78">
        <f t="shared" si="83"/>
        <v>0</v>
      </c>
      <c r="AB144" s="78">
        <f t="shared" si="84"/>
        <v>0</v>
      </c>
      <c r="AC144" s="78"/>
      <c r="AD144" s="78">
        <f t="shared" si="75"/>
        <v>1</v>
      </c>
      <c r="AE144" s="65">
        <f t="shared" si="75"/>
        <v>0</v>
      </c>
      <c r="AF144" s="65">
        <f t="shared" si="75"/>
        <v>0</v>
      </c>
      <c r="AG144" s="65">
        <f t="shared" si="85"/>
        <v>4</v>
      </c>
      <c r="AH144" s="90">
        <f t="shared" si="76"/>
        <v>141.93</v>
      </c>
      <c r="AI144" s="90">
        <f t="shared" si="76"/>
        <v>47.31</v>
      </c>
      <c r="AJ144" s="78"/>
      <c r="AK144" s="78"/>
      <c r="AL144" s="78">
        <f t="shared" si="77"/>
        <v>2</v>
      </c>
      <c r="AM144" s="78"/>
      <c r="AN144" s="78"/>
      <c r="AO144" s="78"/>
      <c r="AP144" s="79"/>
      <c r="AQ144" s="91">
        <f t="shared" si="81"/>
        <v>0</v>
      </c>
      <c r="AR144" s="81"/>
      <c r="AS144" s="108"/>
      <c r="AT144" s="109"/>
      <c r="AU144" s="109"/>
      <c r="AV144" s="110"/>
      <c r="AW144" s="110"/>
      <c r="AX144" s="111"/>
    </row>
    <row r="145" spans="1:50" s="70" customFormat="1" ht="16.5" x14ac:dyDescent="0.25">
      <c r="A145" s="101"/>
      <c r="B145" s="46" t="s">
        <v>314</v>
      </c>
      <c r="C145" s="104" t="s">
        <v>288</v>
      </c>
      <c r="D145" s="105">
        <v>43.77</v>
      </c>
      <c r="E145" s="99" t="s">
        <v>196</v>
      </c>
      <c r="F145" s="104"/>
      <c r="G145" s="105">
        <v>1</v>
      </c>
      <c r="H145" s="104"/>
      <c r="I145" s="106">
        <f t="shared" si="86"/>
        <v>131.31</v>
      </c>
      <c r="J145" s="106">
        <f t="shared" si="87"/>
        <v>43.77</v>
      </c>
      <c r="K145" s="97">
        <v>1</v>
      </c>
      <c r="L145" s="97"/>
      <c r="M145" s="97"/>
      <c r="N145" s="107">
        <f t="shared" si="82"/>
        <v>43.77</v>
      </c>
      <c r="O145" s="78"/>
      <c r="P145" s="101">
        <f t="shared" ref="P145:P159" si="92">K145</f>
        <v>1</v>
      </c>
      <c r="Q145" s="101">
        <f t="shared" si="88"/>
        <v>1</v>
      </c>
      <c r="R145" s="78"/>
      <c r="S145" s="78">
        <f t="shared" si="89"/>
        <v>0</v>
      </c>
      <c r="T145" s="78">
        <f t="shared" si="90"/>
        <v>0</v>
      </c>
      <c r="U145" s="78">
        <v>1</v>
      </c>
      <c r="V145" s="78">
        <f t="shared" si="80"/>
        <v>0</v>
      </c>
      <c r="W145" s="78">
        <f t="shared" si="74"/>
        <v>2</v>
      </c>
      <c r="X145" s="78">
        <f t="shared" si="91"/>
        <v>1</v>
      </c>
      <c r="Y145" s="78"/>
      <c r="Z145" s="78"/>
      <c r="AA145" s="78">
        <f t="shared" si="83"/>
        <v>0</v>
      </c>
      <c r="AB145" s="78">
        <f t="shared" si="84"/>
        <v>0</v>
      </c>
      <c r="AC145" s="78"/>
      <c r="AD145" s="78">
        <f t="shared" si="75"/>
        <v>1</v>
      </c>
      <c r="AE145" s="65">
        <f t="shared" si="75"/>
        <v>0</v>
      </c>
      <c r="AF145" s="65">
        <f t="shared" si="75"/>
        <v>0</v>
      </c>
      <c r="AG145" s="65">
        <f t="shared" si="85"/>
        <v>4</v>
      </c>
      <c r="AH145" s="90">
        <f t="shared" si="76"/>
        <v>131.31</v>
      </c>
      <c r="AI145" s="90">
        <f t="shared" si="76"/>
        <v>43.77</v>
      </c>
      <c r="AJ145" s="78"/>
      <c r="AK145" s="78"/>
      <c r="AL145" s="78">
        <f t="shared" si="77"/>
        <v>2</v>
      </c>
      <c r="AM145" s="78"/>
      <c r="AN145" s="78"/>
      <c r="AO145" s="78"/>
      <c r="AP145" s="79"/>
      <c r="AQ145" s="91">
        <f t="shared" si="81"/>
        <v>0</v>
      </c>
      <c r="AR145" s="81"/>
      <c r="AS145" s="108"/>
      <c r="AT145" s="109"/>
      <c r="AU145" s="109"/>
      <c r="AV145" s="110"/>
      <c r="AW145" s="110"/>
      <c r="AX145" s="111"/>
    </row>
    <row r="146" spans="1:50" s="70" customFormat="1" ht="16.5" x14ac:dyDescent="0.25">
      <c r="A146" s="101"/>
      <c r="B146" s="46" t="s">
        <v>315</v>
      </c>
      <c r="C146" s="104" t="s">
        <v>288</v>
      </c>
      <c r="D146" s="105">
        <v>44.31</v>
      </c>
      <c r="E146" s="99" t="s">
        <v>196</v>
      </c>
      <c r="F146" s="104"/>
      <c r="G146" s="105">
        <v>1</v>
      </c>
      <c r="H146" s="104"/>
      <c r="I146" s="106">
        <f t="shared" si="86"/>
        <v>132.93</v>
      </c>
      <c r="J146" s="106">
        <f t="shared" si="87"/>
        <v>44.31</v>
      </c>
      <c r="K146" s="97">
        <v>1</v>
      </c>
      <c r="L146" s="97"/>
      <c r="M146" s="97"/>
      <c r="N146" s="107">
        <f t="shared" si="82"/>
        <v>44.31</v>
      </c>
      <c r="O146" s="78"/>
      <c r="P146" s="101">
        <f t="shared" si="92"/>
        <v>1</v>
      </c>
      <c r="Q146" s="101">
        <f t="shared" si="88"/>
        <v>1</v>
      </c>
      <c r="R146" s="78"/>
      <c r="S146" s="78">
        <f t="shared" si="89"/>
        <v>0</v>
      </c>
      <c r="T146" s="78">
        <f t="shared" si="90"/>
        <v>0</v>
      </c>
      <c r="U146" s="78"/>
      <c r="V146" s="78">
        <f t="shared" si="80"/>
        <v>0</v>
      </c>
      <c r="W146" s="78">
        <f t="shared" si="74"/>
        <v>2</v>
      </c>
      <c r="X146" s="78">
        <f t="shared" si="91"/>
        <v>0</v>
      </c>
      <c r="Y146" s="78"/>
      <c r="Z146" s="78"/>
      <c r="AA146" s="78">
        <f t="shared" si="83"/>
        <v>0</v>
      </c>
      <c r="AB146" s="78">
        <f t="shared" si="84"/>
        <v>0</v>
      </c>
      <c r="AC146" s="78"/>
      <c r="AD146" s="78">
        <f t="shared" si="75"/>
        <v>1</v>
      </c>
      <c r="AE146" s="65">
        <f t="shared" si="75"/>
        <v>0</v>
      </c>
      <c r="AF146" s="65">
        <f t="shared" si="75"/>
        <v>0</v>
      </c>
      <c r="AG146" s="65">
        <f t="shared" si="85"/>
        <v>4</v>
      </c>
      <c r="AH146" s="90">
        <f t="shared" si="76"/>
        <v>132.93</v>
      </c>
      <c r="AI146" s="90">
        <f t="shared" si="76"/>
        <v>44.31</v>
      </c>
      <c r="AJ146" s="78"/>
      <c r="AK146" s="78"/>
      <c r="AL146" s="78">
        <f t="shared" si="77"/>
        <v>2</v>
      </c>
      <c r="AM146" s="78"/>
      <c r="AN146" s="78"/>
      <c r="AO146" s="78"/>
      <c r="AP146" s="79"/>
      <c r="AQ146" s="91">
        <f t="shared" si="81"/>
        <v>0</v>
      </c>
      <c r="AR146" s="81"/>
      <c r="AS146" s="108"/>
      <c r="AT146" s="109"/>
      <c r="AU146" s="109"/>
      <c r="AV146" s="110"/>
      <c r="AW146" s="110"/>
      <c r="AX146" s="111"/>
    </row>
    <row r="147" spans="1:50" s="70" customFormat="1" ht="16.5" x14ac:dyDescent="0.25">
      <c r="A147" s="101"/>
      <c r="B147" s="46" t="s">
        <v>316</v>
      </c>
      <c r="C147" s="104" t="s">
        <v>288</v>
      </c>
      <c r="D147" s="105">
        <v>47.66</v>
      </c>
      <c r="E147" s="99" t="s">
        <v>196</v>
      </c>
      <c r="F147" s="104"/>
      <c r="G147" s="105">
        <v>2</v>
      </c>
      <c r="H147" s="104"/>
      <c r="I147" s="106">
        <f t="shared" si="86"/>
        <v>142.97999999999999</v>
      </c>
      <c r="J147" s="106">
        <f t="shared" si="87"/>
        <v>47.66</v>
      </c>
      <c r="K147" s="97">
        <v>1</v>
      </c>
      <c r="L147" s="97"/>
      <c r="M147" s="97"/>
      <c r="N147" s="107">
        <f t="shared" si="82"/>
        <v>47.66</v>
      </c>
      <c r="O147" s="78"/>
      <c r="P147" s="101">
        <f t="shared" si="92"/>
        <v>1</v>
      </c>
      <c r="Q147" s="101">
        <f t="shared" si="88"/>
        <v>1</v>
      </c>
      <c r="R147" s="78"/>
      <c r="S147" s="78">
        <f t="shared" si="89"/>
        <v>0</v>
      </c>
      <c r="T147" s="78">
        <f t="shared" si="90"/>
        <v>0</v>
      </c>
      <c r="U147" s="78"/>
      <c r="V147" s="78">
        <f t="shared" si="80"/>
        <v>0</v>
      </c>
      <c r="W147" s="78">
        <f t="shared" si="74"/>
        <v>4</v>
      </c>
      <c r="X147" s="78">
        <f t="shared" si="91"/>
        <v>0</v>
      </c>
      <c r="Y147" s="78"/>
      <c r="Z147" s="78"/>
      <c r="AA147" s="78">
        <f t="shared" si="83"/>
        <v>0</v>
      </c>
      <c r="AB147" s="78">
        <f t="shared" si="84"/>
        <v>0</v>
      </c>
      <c r="AC147" s="78"/>
      <c r="AD147" s="78">
        <f t="shared" si="75"/>
        <v>1</v>
      </c>
      <c r="AE147" s="65">
        <f t="shared" si="75"/>
        <v>0</v>
      </c>
      <c r="AF147" s="65">
        <f t="shared" si="75"/>
        <v>0</v>
      </c>
      <c r="AG147" s="65">
        <f t="shared" si="85"/>
        <v>4</v>
      </c>
      <c r="AH147" s="90">
        <f t="shared" si="76"/>
        <v>142.97999999999999</v>
      </c>
      <c r="AI147" s="90">
        <f t="shared" si="76"/>
        <v>47.66</v>
      </c>
      <c r="AJ147" s="78"/>
      <c r="AK147" s="78"/>
      <c r="AL147" s="78">
        <f t="shared" si="77"/>
        <v>4</v>
      </c>
      <c r="AM147" s="78"/>
      <c r="AN147" s="78"/>
      <c r="AO147" s="78"/>
      <c r="AP147" s="79"/>
      <c r="AQ147" s="91">
        <f t="shared" si="81"/>
        <v>0</v>
      </c>
      <c r="AR147" s="81"/>
      <c r="AS147" s="108"/>
      <c r="AT147" s="109"/>
      <c r="AU147" s="109"/>
      <c r="AV147" s="110"/>
      <c r="AW147" s="110"/>
      <c r="AX147" s="111"/>
    </row>
    <row r="148" spans="1:50" s="70" customFormat="1" ht="16.5" x14ac:dyDescent="0.25">
      <c r="A148" s="101"/>
      <c r="B148" s="46" t="s">
        <v>317</v>
      </c>
      <c r="C148" s="104" t="s">
        <v>288</v>
      </c>
      <c r="D148" s="105">
        <v>50.53</v>
      </c>
      <c r="E148" s="99" t="s">
        <v>196</v>
      </c>
      <c r="F148" s="105">
        <v>1</v>
      </c>
      <c r="G148" s="105">
        <v>1</v>
      </c>
      <c r="H148" s="104"/>
      <c r="I148" s="106">
        <f t="shared" si="86"/>
        <v>151.59</v>
      </c>
      <c r="J148" s="106">
        <f t="shared" si="87"/>
        <v>50.53</v>
      </c>
      <c r="K148" s="97">
        <v>1</v>
      </c>
      <c r="L148" s="97"/>
      <c r="M148" s="97"/>
      <c r="N148" s="107">
        <f t="shared" si="82"/>
        <v>50.53</v>
      </c>
      <c r="O148" s="78"/>
      <c r="P148" s="101">
        <f t="shared" si="92"/>
        <v>1</v>
      </c>
      <c r="Q148" s="101">
        <f t="shared" si="88"/>
        <v>1</v>
      </c>
      <c r="R148" s="78"/>
      <c r="S148" s="78">
        <f t="shared" si="89"/>
        <v>0</v>
      </c>
      <c r="T148" s="78">
        <f t="shared" si="90"/>
        <v>0</v>
      </c>
      <c r="U148" s="78"/>
      <c r="V148" s="78">
        <f t="shared" si="80"/>
        <v>0</v>
      </c>
      <c r="W148" s="78">
        <f t="shared" si="74"/>
        <v>4</v>
      </c>
      <c r="X148" s="78">
        <f t="shared" si="91"/>
        <v>0</v>
      </c>
      <c r="Y148" s="78"/>
      <c r="Z148" s="78"/>
      <c r="AA148" s="78">
        <f t="shared" si="83"/>
        <v>0</v>
      </c>
      <c r="AB148" s="78">
        <f t="shared" si="84"/>
        <v>0</v>
      </c>
      <c r="AC148" s="78"/>
      <c r="AD148" s="78">
        <f t="shared" si="75"/>
        <v>1</v>
      </c>
      <c r="AE148" s="65">
        <f t="shared" si="75"/>
        <v>0</v>
      </c>
      <c r="AF148" s="65">
        <f t="shared" si="75"/>
        <v>0</v>
      </c>
      <c r="AG148" s="65">
        <f t="shared" si="85"/>
        <v>4</v>
      </c>
      <c r="AH148" s="90">
        <f t="shared" si="76"/>
        <v>151.59</v>
      </c>
      <c r="AI148" s="90">
        <f t="shared" si="76"/>
        <v>50.53</v>
      </c>
      <c r="AJ148" s="78"/>
      <c r="AK148" s="78"/>
      <c r="AL148" s="78">
        <f t="shared" si="77"/>
        <v>4</v>
      </c>
      <c r="AM148" s="78"/>
      <c r="AN148" s="78"/>
      <c r="AO148" s="78"/>
      <c r="AP148" s="79"/>
      <c r="AQ148" s="91">
        <f t="shared" si="81"/>
        <v>0</v>
      </c>
      <c r="AR148" s="81"/>
      <c r="AS148" s="108"/>
      <c r="AT148" s="109"/>
      <c r="AU148" s="109"/>
      <c r="AV148" s="110"/>
      <c r="AW148" s="110"/>
      <c r="AX148" s="111"/>
    </row>
    <row r="149" spans="1:50" s="70" customFormat="1" ht="16.5" x14ac:dyDescent="0.25">
      <c r="A149" s="101"/>
      <c r="B149" s="46" t="s">
        <v>318</v>
      </c>
      <c r="C149" s="104" t="s">
        <v>288</v>
      </c>
      <c r="D149" s="105">
        <v>42.7</v>
      </c>
      <c r="E149" s="99" t="s">
        <v>196</v>
      </c>
      <c r="F149" s="104"/>
      <c r="G149" s="105">
        <v>1</v>
      </c>
      <c r="H149" s="104"/>
      <c r="I149" s="106">
        <f t="shared" si="86"/>
        <v>128.10000000000002</v>
      </c>
      <c r="J149" s="106">
        <f t="shared" si="87"/>
        <v>42.7</v>
      </c>
      <c r="K149" s="97">
        <v>1</v>
      </c>
      <c r="L149" s="97"/>
      <c r="M149" s="97"/>
      <c r="N149" s="107">
        <f t="shared" si="82"/>
        <v>42.7</v>
      </c>
      <c r="O149" s="78"/>
      <c r="P149" s="101">
        <f t="shared" si="92"/>
        <v>1</v>
      </c>
      <c r="Q149" s="101">
        <f t="shared" si="88"/>
        <v>1</v>
      </c>
      <c r="R149" s="78"/>
      <c r="S149" s="78">
        <f t="shared" si="89"/>
        <v>0</v>
      </c>
      <c r="T149" s="78">
        <f t="shared" si="90"/>
        <v>0</v>
      </c>
      <c r="U149" s="78"/>
      <c r="V149" s="78">
        <f t="shared" si="80"/>
        <v>0</v>
      </c>
      <c r="W149" s="78">
        <f t="shared" si="74"/>
        <v>2</v>
      </c>
      <c r="X149" s="78">
        <f t="shared" si="91"/>
        <v>0</v>
      </c>
      <c r="Y149" s="78"/>
      <c r="Z149" s="78"/>
      <c r="AA149" s="78">
        <f t="shared" si="83"/>
        <v>0</v>
      </c>
      <c r="AB149" s="78">
        <f t="shared" si="84"/>
        <v>0</v>
      </c>
      <c r="AC149" s="78"/>
      <c r="AD149" s="78">
        <f t="shared" si="75"/>
        <v>1</v>
      </c>
      <c r="AE149" s="65">
        <f t="shared" si="75"/>
        <v>0</v>
      </c>
      <c r="AF149" s="65">
        <f t="shared" si="75"/>
        <v>0</v>
      </c>
      <c r="AG149" s="65">
        <f t="shared" si="85"/>
        <v>4</v>
      </c>
      <c r="AH149" s="90">
        <f t="shared" si="76"/>
        <v>128.10000000000002</v>
      </c>
      <c r="AI149" s="90">
        <f t="shared" si="76"/>
        <v>42.7</v>
      </c>
      <c r="AJ149" s="78"/>
      <c r="AK149" s="78"/>
      <c r="AL149" s="78">
        <f t="shared" si="77"/>
        <v>2</v>
      </c>
      <c r="AM149" s="78"/>
      <c r="AN149" s="78"/>
      <c r="AO149" s="78"/>
      <c r="AP149" s="79"/>
      <c r="AQ149" s="91">
        <f t="shared" si="81"/>
        <v>0</v>
      </c>
      <c r="AR149" s="81"/>
      <c r="AS149" s="108"/>
      <c r="AT149" s="109"/>
      <c r="AU149" s="109"/>
      <c r="AV149" s="110"/>
      <c r="AW149" s="110"/>
      <c r="AX149" s="111"/>
    </row>
    <row r="150" spans="1:50" s="70" customFormat="1" ht="16.5" x14ac:dyDescent="0.25">
      <c r="A150" s="101"/>
      <c r="B150" s="46" t="s">
        <v>319</v>
      </c>
      <c r="C150" s="104" t="s">
        <v>1</v>
      </c>
      <c r="D150" s="105">
        <v>49.13</v>
      </c>
      <c r="E150" s="99" t="s">
        <v>196</v>
      </c>
      <c r="F150" s="104"/>
      <c r="G150" s="105">
        <v>1</v>
      </c>
      <c r="H150" s="105">
        <v>1</v>
      </c>
      <c r="I150" s="106">
        <f t="shared" si="86"/>
        <v>147.39000000000001</v>
      </c>
      <c r="J150" s="106">
        <f t="shared" si="87"/>
        <v>49.13</v>
      </c>
      <c r="K150" s="97">
        <v>1</v>
      </c>
      <c r="L150" s="97"/>
      <c r="M150" s="97"/>
      <c r="N150" s="107">
        <f t="shared" si="82"/>
        <v>49.13</v>
      </c>
      <c r="O150" s="78">
        <v>0.5</v>
      </c>
      <c r="P150" s="101">
        <f t="shared" si="92"/>
        <v>1</v>
      </c>
      <c r="Q150" s="101"/>
      <c r="R150" s="78">
        <v>1</v>
      </c>
      <c r="S150" s="78"/>
      <c r="T150" s="78"/>
      <c r="U150" s="78">
        <v>1</v>
      </c>
      <c r="V150" s="78">
        <f t="shared" si="80"/>
        <v>4</v>
      </c>
      <c r="W150" s="78">
        <f t="shared" si="74"/>
        <v>2</v>
      </c>
      <c r="X150" s="78">
        <f t="shared" si="91"/>
        <v>1</v>
      </c>
      <c r="Y150" s="78"/>
      <c r="Z150" s="78"/>
      <c r="AA150" s="78">
        <f t="shared" si="83"/>
        <v>0</v>
      </c>
      <c r="AB150" s="78">
        <f t="shared" si="84"/>
        <v>0</v>
      </c>
      <c r="AC150" s="78"/>
      <c r="AD150" s="78">
        <f t="shared" si="75"/>
        <v>1</v>
      </c>
      <c r="AE150" s="65">
        <f t="shared" si="75"/>
        <v>0</v>
      </c>
      <c r="AF150" s="65">
        <f t="shared" si="75"/>
        <v>0</v>
      </c>
      <c r="AG150" s="65">
        <f t="shared" si="85"/>
        <v>4</v>
      </c>
      <c r="AH150" s="90">
        <f t="shared" si="76"/>
        <v>147.39000000000001</v>
      </c>
      <c r="AI150" s="90">
        <f t="shared" si="76"/>
        <v>49.13</v>
      </c>
      <c r="AJ150" s="78">
        <v>8</v>
      </c>
      <c r="AK150" s="78"/>
      <c r="AL150" s="78">
        <f t="shared" si="77"/>
        <v>6</v>
      </c>
      <c r="AM150" s="78"/>
      <c r="AN150" s="78"/>
      <c r="AO150" s="78"/>
      <c r="AP150" s="79"/>
      <c r="AQ150" s="91">
        <f t="shared" si="81"/>
        <v>0</v>
      </c>
      <c r="AR150" s="81"/>
      <c r="AS150" s="108"/>
      <c r="AT150" s="109"/>
      <c r="AU150" s="109"/>
      <c r="AV150" s="110"/>
      <c r="AW150" s="110"/>
      <c r="AX150" s="111"/>
    </row>
    <row r="151" spans="1:50" s="70" customFormat="1" ht="16.5" x14ac:dyDescent="0.25">
      <c r="A151" s="101"/>
      <c r="B151" s="86" t="s">
        <v>306</v>
      </c>
      <c r="C151" s="104"/>
      <c r="D151" s="103"/>
      <c r="E151" s="104"/>
      <c r="F151" s="104"/>
      <c r="G151" s="104"/>
      <c r="H151" s="104"/>
      <c r="I151" s="106">
        <f t="shared" si="86"/>
        <v>0</v>
      </c>
      <c r="J151" s="106">
        <f t="shared" si="87"/>
        <v>0</v>
      </c>
      <c r="K151" s="97"/>
      <c r="L151" s="97"/>
      <c r="M151" s="97"/>
      <c r="N151" s="107">
        <f t="shared" si="82"/>
        <v>0</v>
      </c>
      <c r="O151" s="78"/>
      <c r="P151" s="101">
        <f t="shared" si="92"/>
        <v>0</v>
      </c>
      <c r="Q151" s="101">
        <f t="shared" si="88"/>
        <v>0</v>
      </c>
      <c r="R151" s="78">
        <v>1</v>
      </c>
      <c r="S151" s="78">
        <v>1</v>
      </c>
      <c r="T151" s="78">
        <v>3</v>
      </c>
      <c r="U151" s="78"/>
      <c r="V151" s="78">
        <v>8</v>
      </c>
      <c r="W151" s="78">
        <f t="shared" si="74"/>
        <v>0</v>
      </c>
      <c r="X151" s="78">
        <f t="shared" si="91"/>
        <v>0</v>
      </c>
      <c r="Y151" s="78"/>
      <c r="Z151" s="78"/>
      <c r="AA151" s="78">
        <f t="shared" si="83"/>
        <v>0</v>
      </c>
      <c r="AB151" s="78">
        <f t="shared" si="84"/>
        <v>0</v>
      </c>
      <c r="AC151" s="78"/>
      <c r="AD151" s="78">
        <f t="shared" si="75"/>
        <v>0</v>
      </c>
      <c r="AE151" s="65">
        <f t="shared" si="75"/>
        <v>0</v>
      </c>
      <c r="AF151" s="65">
        <f t="shared" si="75"/>
        <v>0</v>
      </c>
      <c r="AG151" s="65">
        <f t="shared" si="85"/>
        <v>0</v>
      </c>
      <c r="AH151" s="90">
        <f t="shared" si="76"/>
        <v>0</v>
      </c>
      <c r="AI151" s="90">
        <f t="shared" si="76"/>
        <v>0</v>
      </c>
      <c r="AJ151" s="78"/>
      <c r="AK151" s="78"/>
      <c r="AL151" s="78">
        <f t="shared" si="77"/>
        <v>8</v>
      </c>
      <c r="AM151" s="78"/>
      <c r="AN151" s="78"/>
      <c r="AO151" s="78"/>
      <c r="AP151" s="79"/>
      <c r="AQ151" s="114"/>
      <c r="AR151" s="81"/>
      <c r="AS151" s="108"/>
      <c r="AT151" s="109"/>
      <c r="AU151" s="109"/>
      <c r="AV151" s="110"/>
      <c r="AW151" s="110"/>
      <c r="AX151" s="111"/>
    </row>
    <row r="152" spans="1:50" s="70" customFormat="1" ht="16.5" x14ac:dyDescent="0.25">
      <c r="A152" s="101"/>
      <c r="B152" s="46" t="s">
        <v>320</v>
      </c>
      <c r="C152" s="104" t="s">
        <v>288</v>
      </c>
      <c r="D152" s="105">
        <v>40.98</v>
      </c>
      <c r="E152" s="99" t="s">
        <v>196</v>
      </c>
      <c r="F152" s="104"/>
      <c r="G152" s="105">
        <v>1</v>
      </c>
      <c r="H152" s="104"/>
      <c r="I152" s="106">
        <f t="shared" si="86"/>
        <v>122.94</v>
      </c>
      <c r="J152" s="106">
        <f t="shared" si="87"/>
        <v>40.98</v>
      </c>
      <c r="K152" s="97">
        <v>1</v>
      </c>
      <c r="L152" s="97"/>
      <c r="M152" s="97"/>
      <c r="N152" s="107">
        <f t="shared" si="82"/>
        <v>40.98</v>
      </c>
      <c r="O152" s="78"/>
      <c r="P152" s="101">
        <f t="shared" si="92"/>
        <v>1</v>
      </c>
      <c r="Q152" s="101">
        <f t="shared" si="88"/>
        <v>1</v>
      </c>
      <c r="R152" s="78"/>
      <c r="S152" s="78">
        <f t="shared" si="89"/>
        <v>0</v>
      </c>
      <c r="T152" s="78">
        <f t="shared" si="90"/>
        <v>0</v>
      </c>
      <c r="U152" s="78"/>
      <c r="V152" s="78">
        <f t="shared" ref="V152:V160" si="93">H152*4</f>
        <v>0</v>
      </c>
      <c r="W152" s="78">
        <f t="shared" si="74"/>
        <v>2</v>
      </c>
      <c r="X152" s="78">
        <f t="shared" si="91"/>
        <v>0</v>
      </c>
      <c r="Y152" s="78"/>
      <c r="Z152" s="78"/>
      <c r="AA152" s="78">
        <f t="shared" si="83"/>
        <v>0</v>
      </c>
      <c r="AB152" s="78">
        <f t="shared" si="84"/>
        <v>0</v>
      </c>
      <c r="AC152" s="78"/>
      <c r="AD152" s="78">
        <f t="shared" si="75"/>
        <v>1</v>
      </c>
      <c r="AE152" s="65">
        <f t="shared" si="75"/>
        <v>0</v>
      </c>
      <c r="AF152" s="65">
        <f t="shared" si="75"/>
        <v>0</v>
      </c>
      <c r="AG152" s="65">
        <f t="shared" si="85"/>
        <v>4</v>
      </c>
      <c r="AH152" s="90">
        <f t="shared" si="76"/>
        <v>122.94</v>
      </c>
      <c r="AI152" s="90">
        <f t="shared" si="76"/>
        <v>40.98</v>
      </c>
      <c r="AJ152" s="78"/>
      <c r="AK152" s="78"/>
      <c r="AL152" s="78">
        <f t="shared" si="77"/>
        <v>2</v>
      </c>
      <c r="AM152" s="78"/>
      <c r="AN152" s="78"/>
      <c r="AO152" s="78"/>
      <c r="AP152" s="79"/>
      <c r="AQ152" s="91">
        <f t="shared" ref="AQ152:AQ161" si="94">+N152-AI152</f>
        <v>0</v>
      </c>
      <c r="AR152" s="81"/>
      <c r="AS152" s="108"/>
      <c r="AT152" s="109"/>
      <c r="AU152" s="109"/>
      <c r="AV152" s="110"/>
      <c r="AW152" s="110"/>
      <c r="AX152" s="111"/>
    </row>
    <row r="153" spans="1:50" s="70" customFormat="1" ht="16.5" x14ac:dyDescent="0.25">
      <c r="A153" s="101"/>
      <c r="B153" s="46" t="s">
        <v>321</v>
      </c>
      <c r="C153" s="104" t="s">
        <v>288</v>
      </c>
      <c r="D153" s="105">
        <v>49.9</v>
      </c>
      <c r="E153" s="99" t="s">
        <v>196</v>
      </c>
      <c r="F153" s="104"/>
      <c r="G153" s="105">
        <v>1</v>
      </c>
      <c r="H153" s="104"/>
      <c r="I153" s="106">
        <f t="shared" si="86"/>
        <v>149.69999999999999</v>
      </c>
      <c r="J153" s="106">
        <f t="shared" si="87"/>
        <v>49.9</v>
      </c>
      <c r="K153" s="97">
        <v>1</v>
      </c>
      <c r="L153" s="97"/>
      <c r="M153" s="97"/>
      <c r="N153" s="107">
        <f t="shared" si="82"/>
        <v>49.9</v>
      </c>
      <c r="O153" s="78"/>
      <c r="P153" s="101">
        <f t="shared" si="92"/>
        <v>1</v>
      </c>
      <c r="Q153" s="101">
        <f t="shared" si="88"/>
        <v>1</v>
      </c>
      <c r="R153" s="78"/>
      <c r="S153" s="78">
        <f t="shared" si="89"/>
        <v>0</v>
      </c>
      <c r="T153" s="78">
        <f t="shared" si="90"/>
        <v>0</v>
      </c>
      <c r="U153" s="78"/>
      <c r="V153" s="78">
        <f t="shared" si="93"/>
        <v>0</v>
      </c>
      <c r="W153" s="78">
        <f t="shared" si="74"/>
        <v>2</v>
      </c>
      <c r="X153" s="78">
        <f t="shared" si="91"/>
        <v>0</v>
      </c>
      <c r="Y153" s="78"/>
      <c r="Z153" s="78"/>
      <c r="AA153" s="78">
        <f t="shared" si="83"/>
        <v>0</v>
      </c>
      <c r="AB153" s="78">
        <f t="shared" si="84"/>
        <v>0</v>
      </c>
      <c r="AC153" s="78"/>
      <c r="AD153" s="78">
        <f t="shared" si="75"/>
        <v>1</v>
      </c>
      <c r="AE153" s="65">
        <f t="shared" si="75"/>
        <v>0</v>
      </c>
      <c r="AF153" s="65">
        <f t="shared" si="75"/>
        <v>0</v>
      </c>
      <c r="AG153" s="65">
        <f t="shared" si="85"/>
        <v>4</v>
      </c>
      <c r="AH153" s="90">
        <f t="shared" si="76"/>
        <v>149.69999999999999</v>
      </c>
      <c r="AI153" s="90">
        <f t="shared" si="76"/>
        <v>49.9</v>
      </c>
      <c r="AJ153" s="78"/>
      <c r="AK153" s="78"/>
      <c r="AL153" s="78">
        <f t="shared" si="77"/>
        <v>2</v>
      </c>
      <c r="AM153" s="78"/>
      <c r="AN153" s="78"/>
      <c r="AO153" s="78"/>
      <c r="AP153" s="79"/>
      <c r="AQ153" s="91">
        <f t="shared" si="94"/>
        <v>0</v>
      </c>
      <c r="AR153" s="81"/>
      <c r="AS153" s="108"/>
      <c r="AT153" s="109"/>
      <c r="AU153" s="109"/>
      <c r="AV153" s="110"/>
      <c r="AW153" s="110"/>
      <c r="AX153" s="111"/>
    </row>
    <row r="154" spans="1:50" s="70" customFormat="1" ht="16.5" x14ac:dyDescent="0.25">
      <c r="A154" s="101"/>
      <c r="B154" s="46" t="s">
        <v>322</v>
      </c>
      <c r="C154" s="104" t="s">
        <v>288</v>
      </c>
      <c r="D154" s="105">
        <v>49.28</v>
      </c>
      <c r="E154" s="99" t="s">
        <v>196</v>
      </c>
      <c r="F154" s="104"/>
      <c r="G154" s="105">
        <v>1</v>
      </c>
      <c r="H154" s="104"/>
      <c r="I154" s="106">
        <f t="shared" si="86"/>
        <v>147.84</v>
      </c>
      <c r="J154" s="106">
        <f t="shared" si="87"/>
        <v>49.28</v>
      </c>
      <c r="K154" s="97">
        <v>1</v>
      </c>
      <c r="L154" s="97"/>
      <c r="M154" s="97"/>
      <c r="N154" s="107">
        <f t="shared" si="82"/>
        <v>49.28</v>
      </c>
      <c r="O154" s="78"/>
      <c r="P154" s="101">
        <f t="shared" si="92"/>
        <v>1</v>
      </c>
      <c r="Q154" s="101">
        <f t="shared" si="88"/>
        <v>1</v>
      </c>
      <c r="R154" s="78"/>
      <c r="S154" s="78">
        <f t="shared" si="89"/>
        <v>0</v>
      </c>
      <c r="T154" s="78">
        <f t="shared" si="90"/>
        <v>0</v>
      </c>
      <c r="U154" s="78"/>
      <c r="V154" s="78">
        <f t="shared" si="93"/>
        <v>0</v>
      </c>
      <c r="W154" s="78">
        <f t="shared" si="74"/>
        <v>2</v>
      </c>
      <c r="X154" s="78">
        <f t="shared" si="91"/>
        <v>0</v>
      </c>
      <c r="Y154" s="78"/>
      <c r="Z154" s="78"/>
      <c r="AA154" s="78">
        <f t="shared" si="83"/>
        <v>0</v>
      </c>
      <c r="AB154" s="78">
        <f t="shared" si="84"/>
        <v>0</v>
      </c>
      <c r="AC154" s="78"/>
      <c r="AD154" s="78">
        <f t="shared" si="75"/>
        <v>1</v>
      </c>
      <c r="AE154" s="65">
        <f t="shared" si="75"/>
        <v>0</v>
      </c>
      <c r="AF154" s="65">
        <f t="shared" si="75"/>
        <v>0</v>
      </c>
      <c r="AG154" s="65">
        <f t="shared" si="85"/>
        <v>4</v>
      </c>
      <c r="AH154" s="90">
        <f t="shared" si="76"/>
        <v>147.84</v>
      </c>
      <c r="AI154" s="90">
        <f t="shared" si="76"/>
        <v>49.28</v>
      </c>
      <c r="AJ154" s="78"/>
      <c r="AK154" s="78"/>
      <c r="AL154" s="78">
        <f t="shared" si="77"/>
        <v>2</v>
      </c>
      <c r="AM154" s="78"/>
      <c r="AN154" s="78"/>
      <c r="AO154" s="78"/>
      <c r="AP154" s="79"/>
      <c r="AQ154" s="91">
        <f t="shared" si="94"/>
        <v>0</v>
      </c>
      <c r="AR154" s="81"/>
      <c r="AS154" s="108"/>
      <c r="AT154" s="109"/>
      <c r="AU154" s="109"/>
      <c r="AV154" s="110"/>
      <c r="AW154" s="110"/>
      <c r="AX154" s="111"/>
    </row>
    <row r="155" spans="1:50" s="70" customFormat="1" ht="16.5" x14ac:dyDescent="0.25">
      <c r="A155" s="101"/>
      <c r="B155" s="46" t="s">
        <v>323</v>
      </c>
      <c r="C155" s="104" t="s">
        <v>288</v>
      </c>
      <c r="D155" s="105">
        <v>45.38</v>
      </c>
      <c r="E155" s="99" t="s">
        <v>196</v>
      </c>
      <c r="F155" s="105">
        <v>1</v>
      </c>
      <c r="G155" s="104"/>
      <c r="H155" s="104"/>
      <c r="I155" s="106">
        <f t="shared" si="86"/>
        <v>136.14000000000001</v>
      </c>
      <c r="J155" s="106">
        <f t="shared" si="87"/>
        <v>45.38</v>
      </c>
      <c r="K155" s="97">
        <v>1</v>
      </c>
      <c r="L155" s="97"/>
      <c r="M155" s="97"/>
      <c r="N155" s="107">
        <f t="shared" si="82"/>
        <v>45.38</v>
      </c>
      <c r="O155" s="78"/>
      <c r="P155" s="101">
        <f t="shared" si="92"/>
        <v>1</v>
      </c>
      <c r="Q155" s="101">
        <f t="shared" si="88"/>
        <v>1</v>
      </c>
      <c r="R155" s="78"/>
      <c r="S155" s="78">
        <f t="shared" si="89"/>
        <v>0</v>
      </c>
      <c r="T155" s="78">
        <f t="shared" si="90"/>
        <v>0</v>
      </c>
      <c r="U155" s="78"/>
      <c r="V155" s="78">
        <f t="shared" si="93"/>
        <v>0</v>
      </c>
      <c r="W155" s="78">
        <f t="shared" si="74"/>
        <v>2</v>
      </c>
      <c r="X155" s="78">
        <f t="shared" si="91"/>
        <v>0</v>
      </c>
      <c r="Y155" s="78"/>
      <c r="Z155" s="78"/>
      <c r="AA155" s="78">
        <f t="shared" si="83"/>
        <v>0</v>
      </c>
      <c r="AB155" s="78">
        <f t="shared" si="84"/>
        <v>0</v>
      </c>
      <c r="AC155" s="78"/>
      <c r="AD155" s="78">
        <f t="shared" si="75"/>
        <v>1</v>
      </c>
      <c r="AE155" s="65">
        <f t="shared" si="75"/>
        <v>0</v>
      </c>
      <c r="AF155" s="65">
        <f t="shared" si="75"/>
        <v>0</v>
      </c>
      <c r="AG155" s="65">
        <f t="shared" si="85"/>
        <v>4</v>
      </c>
      <c r="AH155" s="90">
        <f t="shared" si="76"/>
        <v>136.14000000000001</v>
      </c>
      <c r="AI155" s="90">
        <f t="shared" si="76"/>
        <v>45.38</v>
      </c>
      <c r="AJ155" s="78"/>
      <c r="AK155" s="78"/>
      <c r="AL155" s="78">
        <f t="shared" si="77"/>
        <v>2</v>
      </c>
      <c r="AM155" s="78"/>
      <c r="AN155" s="78"/>
      <c r="AO155" s="78"/>
      <c r="AP155" s="79"/>
      <c r="AQ155" s="91">
        <f t="shared" si="94"/>
        <v>0</v>
      </c>
      <c r="AR155" s="81"/>
      <c r="AS155" s="108"/>
      <c r="AT155" s="109"/>
      <c r="AU155" s="109"/>
      <c r="AV155" s="110"/>
      <c r="AW155" s="110"/>
      <c r="AX155" s="111"/>
    </row>
    <row r="156" spans="1:50" s="70" customFormat="1" ht="16.5" x14ac:dyDescent="0.25">
      <c r="A156" s="101"/>
      <c r="B156" s="46" t="s">
        <v>324</v>
      </c>
      <c r="C156" s="104" t="s">
        <v>288</v>
      </c>
      <c r="D156" s="105">
        <v>47.15</v>
      </c>
      <c r="E156" s="99" t="s">
        <v>196</v>
      </c>
      <c r="F156" s="105">
        <v>1</v>
      </c>
      <c r="G156" s="105">
        <v>1</v>
      </c>
      <c r="H156" s="104"/>
      <c r="I156" s="106">
        <f t="shared" si="86"/>
        <v>141.44999999999999</v>
      </c>
      <c r="J156" s="106">
        <f t="shared" si="87"/>
        <v>47.15</v>
      </c>
      <c r="K156" s="97">
        <v>1</v>
      </c>
      <c r="L156" s="97"/>
      <c r="M156" s="97"/>
      <c r="N156" s="107">
        <f t="shared" si="82"/>
        <v>47.15</v>
      </c>
      <c r="O156" s="78"/>
      <c r="P156" s="101">
        <f t="shared" si="92"/>
        <v>1</v>
      </c>
      <c r="Q156" s="101">
        <f t="shared" si="88"/>
        <v>1</v>
      </c>
      <c r="R156" s="78"/>
      <c r="S156" s="78">
        <f t="shared" si="89"/>
        <v>0</v>
      </c>
      <c r="T156" s="78">
        <f t="shared" si="90"/>
        <v>0</v>
      </c>
      <c r="U156" s="78">
        <v>1</v>
      </c>
      <c r="V156" s="78">
        <f t="shared" si="93"/>
        <v>0</v>
      </c>
      <c r="W156" s="78">
        <f t="shared" si="74"/>
        <v>4</v>
      </c>
      <c r="X156" s="78">
        <f t="shared" si="91"/>
        <v>1</v>
      </c>
      <c r="Y156" s="78"/>
      <c r="Z156" s="78"/>
      <c r="AA156" s="78">
        <f t="shared" si="83"/>
        <v>0</v>
      </c>
      <c r="AB156" s="78">
        <f t="shared" si="84"/>
        <v>0</v>
      </c>
      <c r="AC156" s="78"/>
      <c r="AD156" s="78">
        <f t="shared" si="75"/>
        <v>1</v>
      </c>
      <c r="AE156" s="65">
        <f t="shared" si="75"/>
        <v>0</v>
      </c>
      <c r="AF156" s="65">
        <f t="shared" si="75"/>
        <v>0</v>
      </c>
      <c r="AG156" s="65">
        <f t="shared" si="85"/>
        <v>4</v>
      </c>
      <c r="AH156" s="90">
        <f t="shared" si="76"/>
        <v>141.44999999999999</v>
      </c>
      <c r="AI156" s="90">
        <f t="shared" si="76"/>
        <v>47.15</v>
      </c>
      <c r="AJ156" s="78"/>
      <c r="AK156" s="78"/>
      <c r="AL156" s="78">
        <f t="shared" si="77"/>
        <v>4</v>
      </c>
      <c r="AM156" s="78"/>
      <c r="AN156" s="78"/>
      <c r="AO156" s="78"/>
      <c r="AP156" s="79"/>
      <c r="AQ156" s="91">
        <f t="shared" si="94"/>
        <v>0</v>
      </c>
      <c r="AR156" s="81"/>
      <c r="AS156" s="108"/>
      <c r="AT156" s="109"/>
      <c r="AU156" s="109"/>
      <c r="AV156" s="110"/>
      <c r="AW156" s="110"/>
      <c r="AX156" s="111"/>
    </row>
    <row r="157" spans="1:50" s="70" customFormat="1" ht="16.5" x14ac:dyDescent="0.25">
      <c r="A157" s="101"/>
      <c r="B157" s="46" t="s">
        <v>325</v>
      </c>
      <c r="C157" s="104" t="s">
        <v>288</v>
      </c>
      <c r="D157" s="105">
        <v>57.28</v>
      </c>
      <c r="E157" s="99" t="s">
        <v>196</v>
      </c>
      <c r="F157" s="104"/>
      <c r="G157" s="105">
        <v>1</v>
      </c>
      <c r="H157" s="104"/>
      <c r="I157" s="106">
        <f t="shared" si="86"/>
        <v>171.84</v>
      </c>
      <c r="J157" s="106">
        <f t="shared" si="87"/>
        <v>57.28</v>
      </c>
      <c r="K157" s="97">
        <v>1</v>
      </c>
      <c r="L157" s="97"/>
      <c r="M157" s="97"/>
      <c r="N157" s="107">
        <f t="shared" si="82"/>
        <v>57.28</v>
      </c>
      <c r="O157" s="78"/>
      <c r="P157" s="101">
        <f t="shared" si="92"/>
        <v>1</v>
      </c>
      <c r="Q157" s="101">
        <f t="shared" si="88"/>
        <v>1</v>
      </c>
      <c r="R157" s="78"/>
      <c r="S157" s="78">
        <f t="shared" si="89"/>
        <v>0</v>
      </c>
      <c r="T157" s="78">
        <f t="shared" si="90"/>
        <v>0</v>
      </c>
      <c r="U157" s="78"/>
      <c r="V157" s="78">
        <f t="shared" si="93"/>
        <v>0</v>
      </c>
      <c r="W157" s="78">
        <f t="shared" si="74"/>
        <v>2</v>
      </c>
      <c r="X157" s="78">
        <f t="shared" si="91"/>
        <v>0</v>
      </c>
      <c r="Y157" s="78"/>
      <c r="Z157" s="78"/>
      <c r="AA157" s="78">
        <f t="shared" si="83"/>
        <v>0</v>
      </c>
      <c r="AB157" s="78">
        <f t="shared" si="84"/>
        <v>0</v>
      </c>
      <c r="AC157" s="78"/>
      <c r="AD157" s="78">
        <f t="shared" si="75"/>
        <v>1</v>
      </c>
      <c r="AE157" s="65">
        <f t="shared" si="75"/>
        <v>0</v>
      </c>
      <c r="AF157" s="65">
        <f t="shared" si="75"/>
        <v>0</v>
      </c>
      <c r="AG157" s="65">
        <f t="shared" si="85"/>
        <v>4</v>
      </c>
      <c r="AH157" s="90">
        <f t="shared" si="76"/>
        <v>171.84</v>
      </c>
      <c r="AI157" s="90">
        <f t="shared" si="76"/>
        <v>57.28</v>
      </c>
      <c r="AJ157" s="78"/>
      <c r="AK157" s="78"/>
      <c r="AL157" s="78">
        <f t="shared" si="77"/>
        <v>2</v>
      </c>
      <c r="AM157" s="78"/>
      <c r="AN157" s="78"/>
      <c r="AO157" s="78"/>
      <c r="AP157" s="79"/>
      <c r="AQ157" s="91">
        <f t="shared" si="94"/>
        <v>0</v>
      </c>
      <c r="AR157" s="81"/>
      <c r="AS157" s="108"/>
      <c r="AT157" s="109"/>
      <c r="AU157" s="109"/>
      <c r="AV157" s="110"/>
      <c r="AW157" s="110"/>
      <c r="AX157" s="111"/>
    </row>
    <row r="158" spans="1:50" s="70" customFormat="1" ht="16.5" x14ac:dyDescent="0.25">
      <c r="A158" s="101"/>
      <c r="B158" s="46" t="s">
        <v>326</v>
      </c>
      <c r="C158" s="104" t="s">
        <v>288</v>
      </c>
      <c r="D158" s="105">
        <v>49.25</v>
      </c>
      <c r="E158" s="99" t="s">
        <v>196</v>
      </c>
      <c r="F158" s="104"/>
      <c r="G158" s="105">
        <v>1</v>
      </c>
      <c r="H158" s="104"/>
      <c r="I158" s="106">
        <f t="shared" si="86"/>
        <v>147.75</v>
      </c>
      <c r="J158" s="106">
        <f t="shared" si="87"/>
        <v>49.25</v>
      </c>
      <c r="K158" s="97">
        <v>1</v>
      </c>
      <c r="L158" s="97"/>
      <c r="M158" s="97"/>
      <c r="N158" s="107">
        <f t="shared" si="82"/>
        <v>49.25</v>
      </c>
      <c r="O158" s="78"/>
      <c r="P158" s="101">
        <f t="shared" si="92"/>
        <v>1</v>
      </c>
      <c r="Q158" s="101">
        <f t="shared" si="88"/>
        <v>1</v>
      </c>
      <c r="R158" s="78"/>
      <c r="S158" s="78">
        <f t="shared" si="89"/>
        <v>0</v>
      </c>
      <c r="T158" s="78">
        <f t="shared" si="90"/>
        <v>0</v>
      </c>
      <c r="U158" s="78"/>
      <c r="V158" s="78">
        <f t="shared" si="93"/>
        <v>0</v>
      </c>
      <c r="W158" s="78">
        <f t="shared" si="74"/>
        <v>2</v>
      </c>
      <c r="X158" s="78">
        <f t="shared" si="91"/>
        <v>0</v>
      </c>
      <c r="Y158" s="78"/>
      <c r="Z158" s="78"/>
      <c r="AA158" s="78">
        <f t="shared" si="83"/>
        <v>0</v>
      </c>
      <c r="AB158" s="78">
        <f t="shared" si="84"/>
        <v>0</v>
      </c>
      <c r="AC158" s="78"/>
      <c r="AD158" s="78">
        <f t="shared" si="75"/>
        <v>1</v>
      </c>
      <c r="AE158" s="65">
        <f t="shared" si="75"/>
        <v>0</v>
      </c>
      <c r="AF158" s="65">
        <f t="shared" si="75"/>
        <v>0</v>
      </c>
      <c r="AG158" s="65">
        <f t="shared" si="85"/>
        <v>4</v>
      </c>
      <c r="AH158" s="90">
        <f t="shared" si="76"/>
        <v>147.75</v>
      </c>
      <c r="AI158" s="90">
        <f t="shared" si="76"/>
        <v>49.25</v>
      </c>
      <c r="AJ158" s="78"/>
      <c r="AK158" s="78"/>
      <c r="AL158" s="78">
        <f t="shared" si="77"/>
        <v>2</v>
      </c>
      <c r="AM158" s="78"/>
      <c r="AN158" s="78"/>
      <c r="AO158" s="78"/>
      <c r="AP158" s="79"/>
      <c r="AQ158" s="91">
        <f t="shared" si="94"/>
        <v>0</v>
      </c>
      <c r="AR158" s="81"/>
      <c r="AS158" s="108"/>
      <c r="AT158" s="109"/>
      <c r="AU158" s="109"/>
      <c r="AV158" s="110"/>
      <c r="AW158" s="110"/>
      <c r="AX158" s="111"/>
    </row>
    <row r="159" spans="1:50" s="70" customFormat="1" ht="16.5" x14ac:dyDescent="0.25">
      <c r="A159" s="101"/>
      <c r="B159" s="46" t="s">
        <v>327</v>
      </c>
      <c r="C159" s="104" t="s">
        <v>288</v>
      </c>
      <c r="D159" s="105">
        <v>34.68</v>
      </c>
      <c r="E159" s="99" t="s">
        <v>196</v>
      </c>
      <c r="F159" s="105">
        <v>2</v>
      </c>
      <c r="G159" s="105">
        <v>1</v>
      </c>
      <c r="H159" s="104"/>
      <c r="I159" s="106">
        <f t="shared" si="86"/>
        <v>104.03999999999999</v>
      </c>
      <c r="J159" s="106">
        <f t="shared" si="87"/>
        <v>34.68</v>
      </c>
      <c r="K159" s="97">
        <v>1</v>
      </c>
      <c r="L159" s="97"/>
      <c r="M159" s="97"/>
      <c r="N159" s="107">
        <f t="shared" si="82"/>
        <v>34.68</v>
      </c>
      <c r="O159" s="78"/>
      <c r="P159" s="101">
        <f t="shared" si="92"/>
        <v>1</v>
      </c>
      <c r="Q159" s="101">
        <f t="shared" si="88"/>
        <v>1</v>
      </c>
      <c r="R159" s="78"/>
      <c r="S159" s="78">
        <f t="shared" si="89"/>
        <v>0</v>
      </c>
      <c r="T159" s="78">
        <f t="shared" si="90"/>
        <v>0</v>
      </c>
      <c r="U159" s="78"/>
      <c r="V159" s="78">
        <f t="shared" si="93"/>
        <v>0</v>
      </c>
      <c r="W159" s="78">
        <f t="shared" si="74"/>
        <v>6</v>
      </c>
      <c r="X159" s="78">
        <f t="shared" si="91"/>
        <v>0</v>
      </c>
      <c r="Y159" s="78"/>
      <c r="Z159" s="78"/>
      <c r="AA159" s="78">
        <f t="shared" si="83"/>
        <v>0</v>
      </c>
      <c r="AB159" s="78">
        <f t="shared" si="84"/>
        <v>0</v>
      </c>
      <c r="AC159" s="78"/>
      <c r="AD159" s="78">
        <f t="shared" si="75"/>
        <v>1</v>
      </c>
      <c r="AE159" s="65">
        <f t="shared" si="75"/>
        <v>0</v>
      </c>
      <c r="AF159" s="65">
        <f t="shared" si="75"/>
        <v>0</v>
      </c>
      <c r="AG159" s="65">
        <f t="shared" si="85"/>
        <v>4</v>
      </c>
      <c r="AH159" s="90">
        <f t="shared" si="76"/>
        <v>104.03999999999999</v>
      </c>
      <c r="AI159" s="90">
        <f t="shared" si="76"/>
        <v>34.68</v>
      </c>
      <c r="AJ159" s="78"/>
      <c r="AK159" s="78"/>
      <c r="AL159" s="78">
        <f t="shared" si="77"/>
        <v>6</v>
      </c>
      <c r="AM159" s="78"/>
      <c r="AN159" s="78"/>
      <c r="AO159" s="78"/>
      <c r="AP159" s="79"/>
      <c r="AQ159" s="91">
        <f t="shared" si="94"/>
        <v>0</v>
      </c>
      <c r="AR159" s="81"/>
      <c r="AS159" s="108"/>
      <c r="AT159" s="109"/>
      <c r="AU159" s="109"/>
      <c r="AV159" s="110"/>
      <c r="AW159" s="110"/>
      <c r="AX159" s="111"/>
    </row>
    <row r="160" spans="1:50" s="70" customFormat="1" ht="16.5" x14ac:dyDescent="0.25">
      <c r="A160" s="101"/>
      <c r="B160" s="46" t="s">
        <v>328</v>
      </c>
      <c r="C160" s="117" t="s">
        <v>1</v>
      </c>
      <c r="D160" s="105">
        <v>44.9</v>
      </c>
      <c r="E160" s="99" t="s">
        <v>196</v>
      </c>
      <c r="F160" s="104"/>
      <c r="G160" s="105">
        <v>1</v>
      </c>
      <c r="H160" s="105">
        <v>1</v>
      </c>
      <c r="I160" s="106">
        <f t="shared" si="86"/>
        <v>134.69999999999999</v>
      </c>
      <c r="J160" s="106">
        <f t="shared" si="87"/>
        <v>44.9</v>
      </c>
      <c r="K160" s="97">
        <v>1</v>
      </c>
      <c r="L160" s="97"/>
      <c r="M160" s="97"/>
      <c r="N160" s="107">
        <f t="shared" si="82"/>
        <v>44.9</v>
      </c>
      <c r="O160" s="78">
        <v>0.5</v>
      </c>
      <c r="P160" s="101">
        <v>1</v>
      </c>
      <c r="Q160" s="101"/>
      <c r="R160" s="78">
        <v>1</v>
      </c>
      <c r="S160" s="78"/>
      <c r="T160" s="78"/>
      <c r="U160" s="78">
        <v>1</v>
      </c>
      <c r="V160" s="78">
        <f t="shared" si="93"/>
        <v>4</v>
      </c>
      <c r="W160" s="78">
        <f t="shared" si="74"/>
        <v>2</v>
      </c>
      <c r="X160" s="78">
        <f t="shared" si="91"/>
        <v>1</v>
      </c>
      <c r="Y160" s="78"/>
      <c r="Z160" s="78"/>
      <c r="AA160" s="78">
        <f t="shared" si="83"/>
        <v>0</v>
      </c>
      <c r="AB160" s="78">
        <f t="shared" si="84"/>
        <v>0</v>
      </c>
      <c r="AC160" s="78"/>
      <c r="AD160" s="78">
        <f t="shared" si="75"/>
        <v>1</v>
      </c>
      <c r="AE160" s="65">
        <f t="shared" si="75"/>
        <v>0</v>
      </c>
      <c r="AF160" s="65">
        <f t="shared" si="75"/>
        <v>0</v>
      </c>
      <c r="AG160" s="65">
        <f t="shared" si="85"/>
        <v>4</v>
      </c>
      <c r="AH160" s="90">
        <f t="shared" si="76"/>
        <v>134.69999999999999</v>
      </c>
      <c r="AI160" s="90">
        <f t="shared" si="76"/>
        <v>44.9</v>
      </c>
      <c r="AJ160" s="78">
        <v>8</v>
      </c>
      <c r="AK160" s="78"/>
      <c r="AL160" s="78">
        <f t="shared" si="77"/>
        <v>6</v>
      </c>
      <c r="AM160" s="78"/>
      <c r="AN160" s="78"/>
      <c r="AO160" s="78"/>
      <c r="AP160" s="79"/>
      <c r="AQ160" s="91">
        <f t="shared" si="94"/>
        <v>0</v>
      </c>
      <c r="AR160" s="81"/>
      <c r="AS160" s="108"/>
      <c r="AT160" s="109"/>
      <c r="AU160" s="109"/>
      <c r="AV160" s="110"/>
      <c r="AW160" s="110"/>
      <c r="AX160" s="111"/>
    </row>
    <row r="161" spans="1:50" s="125" customFormat="1" ht="16.5" x14ac:dyDescent="0.25">
      <c r="A161" s="78">
        <v>6</v>
      </c>
      <c r="B161" s="86" t="s">
        <v>329</v>
      </c>
      <c r="C161" s="87"/>
      <c r="D161" s="90">
        <f t="shared" ref="D161:AP161" si="95">SUM(D162:D207)</f>
        <v>1819.9999999999998</v>
      </c>
      <c r="E161" s="90">
        <f t="shared" si="95"/>
        <v>0</v>
      </c>
      <c r="F161" s="90">
        <f t="shared" si="95"/>
        <v>9</v>
      </c>
      <c r="G161" s="90">
        <f t="shared" si="95"/>
        <v>41</v>
      </c>
      <c r="H161" s="90">
        <f t="shared" si="95"/>
        <v>3</v>
      </c>
      <c r="I161" s="90">
        <f t="shared" si="95"/>
        <v>5460</v>
      </c>
      <c r="J161" s="90">
        <f t="shared" si="95"/>
        <v>1819.9999999999998</v>
      </c>
      <c r="K161" s="90">
        <f t="shared" si="95"/>
        <v>35</v>
      </c>
      <c r="L161" s="90">
        <f t="shared" si="95"/>
        <v>3</v>
      </c>
      <c r="M161" s="90">
        <f t="shared" si="95"/>
        <v>0</v>
      </c>
      <c r="N161" s="90">
        <f t="shared" si="95"/>
        <v>1819.9999999999998</v>
      </c>
      <c r="O161" s="90">
        <f t="shared" si="95"/>
        <v>8</v>
      </c>
      <c r="P161" s="90">
        <f t="shared" si="95"/>
        <v>37</v>
      </c>
      <c r="Q161" s="90">
        <f t="shared" si="95"/>
        <v>33</v>
      </c>
      <c r="R161" s="90">
        <f t="shared" si="95"/>
        <v>15</v>
      </c>
      <c r="S161" s="90">
        <f t="shared" si="95"/>
        <v>9</v>
      </c>
      <c r="T161" s="90">
        <f t="shared" si="95"/>
        <v>21</v>
      </c>
      <c r="U161" s="90">
        <f t="shared" si="95"/>
        <v>9</v>
      </c>
      <c r="V161" s="90">
        <f t="shared" si="95"/>
        <v>36</v>
      </c>
      <c r="W161" s="90">
        <f t="shared" si="95"/>
        <v>100</v>
      </c>
      <c r="X161" s="90">
        <f t="shared" si="95"/>
        <v>9</v>
      </c>
      <c r="Y161" s="90">
        <f t="shared" si="95"/>
        <v>0</v>
      </c>
      <c r="Z161" s="90">
        <f t="shared" si="95"/>
        <v>8</v>
      </c>
      <c r="AA161" s="90">
        <f t="shared" si="95"/>
        <v>3.2</v>
      </c>
      <c r="AB161" s="90">
        <f t="shared" si="95"/>
        <v>1.6</v>
      </c>
      <c r="AC161" s="90">
        <f t="shared" si="95"/>
        <v>0</v>
      </c>
      <c r="AD161" s="90">
        <f t="shared" si="95"/>
        <v>35</v>
      </c>
      <c r="AE161" s="90">
        <f t="shared" si="95"/>
        <v>3</v>
      </c>
      <c r="AF161" s="90">
        <f t="shared" si="95"/>
        <v>0</v>
      </c>
      <c r="AG161" s="90">
        <f t="shared" si="95"/>
        <v>152</v>
      </c>
      <c r="AH161" s="90">
        <f t="shared" si="95"/>
        <v>5460</v>
      </c>
      <c r="AI161" s="90">
        <f t="shared" si="95"/>
        <v>1819.9999999999998</v>
      </c>
      <c r="AJ161" s="90">
        <f t="shared" si="95"/>
        <v>64</v>
      </c>
      <c r="AK161" s="90">
        <f t="shared" si="95"/>
        <v>24</v>
      </c>
      <c r="AL161" s="90">
        <f t="shared" si="95"/>
        <v>136</v>
      </c>
      <c r="AM161" s="90">
        <f t="shared" si="95"/>
        <v>0</v>
      </c>
      <c r="AN161" s="90">
        <f t="shared" si="95"/>
        <v>0</v>
      </c>
      <c r="AO161" s="90">
        <f t="shared" si="95"/>
        <v>0</v>
      </c>
      <c r="AP161" s="118">
        <f t="shared" si="95"/>
        <v>0</v>
      </c>
      <c r="AQ161" s="91">
        <f t="shared" si="94"/>
        <v>0</v>
      </c>
      <c r="AR161" s="120"/>
      <c r="AS161" s="121"/>
      <c r="AT161" s="122"/>
      <c r="AU161" s="122"/>
      <c r="AV161" s="123"/>
      <c r="AW161" s="123"/>
      <c r="AX161" s="124"/>
    </row>
    <row r="162" spans="1:50" s="70" customFormat="1" ht="15.75" x14ac:dyDescent="0.25">
      <c r="A162" s="101"/>
      <c r="B162" s="9" t="s">
        <v>190</v>
      </c>
      <c r="C162" s="104"/>
      <c r="D162" s="103"/>
      <c r="E162" s="104"/>
      <c r="F162" s="104"/>
      <c r="G162" s="104"/>
      <c r="H162" s="104"/>
      <c r="I162" s="106">
        <f t="shared" si="86"/>
        <v>0</v>
      </c>
      <c r="J162" s="106">
        <f t="shared" si="87"/>
        <v>0</v>
      </c>
      <c r="K162" s="97"/>
      <c r="L162" s="97"/>
      <c r="M162" s="97"/>
      <c r="N162" s="107">
        <f t="shared" ref="N162" si="96">D162</f>
        <v>0</v>
      </c>
      <c r="O162" s="78"/>
      <c r="P162" s="101">
        <f t="shared" ref="P162:P175" si="97">K162</f>
        <v>0</v>
      </c>
      <c r="Q162" s="101">
        <f t="shared" si="88"/>
        <v>0</v>
      </c>
      <c r="R162" s="78"/>
      <c r="S162" s="78">
        <f t="shared" si="89"/>
        <v>0</v>
      </c>
      <c r="T162" s="78">
        <f t="shared" si="90"/>
        <v>0</v>
      </c>
      <c r="U162" s="78"/>
      <c r="V162" s="78">
        <f t="shared" ref="V162:V170" si="98">H162*4</f>
        <v>0</v>
      </c>
      <c r="W162" s="78">
        <f t="shared" ref="W162:W207" si="99">(F162+G162)*2</f>
        <v>0</v>
      </c>
      <c r="X162" s="78">
        <f t="shared" si="91"/>
        <v>0</v>
      </c>
      <c r="Y162" s="78"/>
      <c r="Z162" s="78"/>
      <c r="AA162" s="78">
        <f t="shared" si="83"/>
        <v>0</v>
      </c>
      <c r="AB162" s="78">
        <f t="shared" si="84"/>
        <v>0</v>
      </c>
      <c r="AC162" s="78"/>
      <c r="AD162" s="78">
        <f t="shared" ref="AD162:AF207" si="100">K162</f>
        <v>0</v>
      </c>
      <c r="AE162" s="65">
        <f t="shared" si="100"/>
        <v>0</v>
      </c>
      <c r="AF162" s="65">
        <f t="shared" si="100"/>
        <v>0</v>
      </c>
      <c r="AG162" s="65">
        <f t="shared" si="85"/>
        <v>0</v>
      </c>
      <c r="AH162" s="90">
        <f t="shared" ref="AH162:AI207" si="101">I162</f>
        <v>0</v>
      </c>
      <c r="AI162" s="90">
        <f t="shared" si="101"/>
        <v>0</v>
      </c>
      <c r="AJ162" s="78"/>
      <c r="AK162" s="78"/>
      <c r="AL162" s="78">
        <f t="shared" ref="AL162:AL207" si="102">V162+W162</f>
        <v>0</v>
      </c>
      <c r="AM162" s="78"/>
      <c r="AN162" s="78"/>
      <c r="AO162" s="78"/>
      <c r="AP162" s="79"/>
      <c r="AQ162" s="114"/>
      <c r="AR162" s="81"/>
      <c r="AS162" s="108"/>
      <c r="AT162" s="109"/>
      <c r="AU162" s="109"/>
      <c r="AV162" s="110"/>
      <c r="AW162" s="110"/>
      <c r="AX162" s="111"/>
    </row>
    <row r="163" spans="1:50" s="70" customFormat="1" ht="16.5" x14ac:dyDescent="0.25">
      <c r="A163" s="101"/>
      <c r="B163" s="46" t="s">
        <v>199</v>
      </c>
      <c r="C163" s="104"/>
      <c r="D163" s="103"/>
      <c r="E163" s="99" t="s">
        <v>196</v>
      </c>
      <c r="F163" s="104"/>
      <c r="G163" s="104"/>
      <c r="H163" s="104"/>
      <c r="I163" s="106">
        <f t="shared" si="86"/>
        <v>0</v>
      </c>
      <c r="J163" s="106">
        <f t="shared" si="87"/>
        <v>0</v>
      </c>
      <c r="K163" s="97"/>
      <c r="L163" s="97"/>
      <c r="M163" s="97"/>
      <c r="N163" s="107"/>
      <c r="O163" s="78">
        <v>2</v>
      </c>
      <c r="P163" s="101">
        <f t="shared" si="97"/>
        <v>0</v>
      </c>
      <c r="Q163" s="101">
        <f t="shared" si="88"/>
        <v>0</v>
      </c>
      <c r="R163" s="78">
        <v>1</v>
      </c>
      <c r="S163" s="78">
        <f t="shared" si="89"/>
        <v>1</v>
      </c>
      <c r="T163" s="78">
        <v>3</v>
      </c>
      <c r="U163" s="78"/>
      <c r="V163" s="78">
        <f t="shared" si="98"/>
        <v>0</v>
      </c>
      <c r="W163" s="78">
        <f t="shared" si="99"/>
        <v>0</v>
      </c>
      <c r="X163" s="78">
        <f t="shared" si="91"/>
        <v>0</v>
      </c>
      <c r="Y163" s="78"/>
      <c r="Z163" s="78">
        <v>8</v>
      </c>
      <c r="AA163" s="78">
        <f t="shared" si="83"/>
        <v>3.2</v>
      </c>
      <c r="AB163" s="78">
        <f t="shared" si="84"/>
        <v>1.6</v>
      </c>
      <c r="AC163" s="78"/>
      <c r="AD163" s="78">
        <f t="shared" si="100"/>
        <v>0</v>
      </c>
      <c r="AE163" s="65">
        <f t="shared" si="100"/>
        <v>0</v>
      </c>
      <c r="AF163" s="65">
        <f t="shared" si="100"/>
        <v>0</v>
      </c>
      <c r="AG163" s="65">
        <f t="shared" si="85"/>
        <v>0</v>
      </c>
      <c r="AH163" s="90">
        <f t="shared" si="101"/>
        <v>0</v>
      </c>
      <c r="AI163" s="90">
        <f t="shared" si="101"/>
        <v>0</v>
      </c>
      <c r="AJ163" s="78"/>
      <c r="AK163" s="78"/>
      <c r="AL163" s="78">
        <f t="shared" si="102"/>
        <v>0</v>
      </c>
      <c r="AM163" s="78"/>
      <c r="AN163" s="78"/>
      <c r="AO163" s="78"/>
      <c r="AP163" s="79"/>
      <c r="AQ163" s="114"/>
      <c r="AR163" s="81"/>
      <c r="AS163" s="108"/>
      <c r="AT163" s="109"/>
      <c r="AU163" s="109"/>
      <c r="AV163" s="110"/>
      <c r="AW163" s="110"/>
      <c r="AX163" s="111"/>
    </row>
    <row r="164" spans="1:50" s="70" customFormat="1" ht="16.5" x14ac:dyDescent="0.25">
      <c r="A164" s="101"/>
      <c r="B164" s="46" t="s">
        <v>200</v>
      </c>
      <c r="C164" s="104" t="s">
        <v>307</v>
      </c>
      <c r="D164" s="105">
        <v>44.01</v>
      </c>
      <c r="E164" s="99" t="s">
        <v>196</v>
      </c>
      <c r="F164" s="104"/>
      <c r="G164" s="104"/>
      <c r="H164" s="104"/>
      <c r="I164" s="106">
        <f t="shared" si="86"/>
        <v>132.03</v>
      </c>
      <c r="J164" s="106">
        <f t="shared" si="87"/>
        <v>44.01</v>
      </c>
      <c r="K164" s="97">
        <v>1</v>
      </c>
      <c r="L164" s="97"/>
      <c r="M164" s="97"/>
      <c r="N164" s="107">
        <f>D164</f>
        <v>44.01</v>
      </c>
      <c r="O164" s="78">
        <v>0.5</v>
      </c>
      <c r="P164" s="101">
        <f t="shared" si="97"/>
        <v>1</v>
      </c>
      <c r="Q164" s="101">
        <f t="shared" si="88"/>
        <v>1</v>
      </c>
      <c r="R164" s="78">
        <v>2</v>
      </c>
      <c r="S164" s="78">
        <v>2</v>
      </c>
      <c r="T164" s="78">
        <f t="shared" si="90"/>
        <v>3</v>
      </c>
      <c r="U164" s="78">
        <v>1</v>
      </c>
      <c r="V164" s="78">
        <f t="shared" si="98"/>
        <v>0</v>
      </c>
      <c r="W164" s="78">
        <f t="shared" si="99"/>
        <v>0</v>
      </c>
      <c r="X164" s="78">
        <f t="shared" si="91"/>
        <v>1</v>
      </c>
      <c r="Y164" s="78"/>
      <c r="Z164" s="78"/>
      <c r="AA164" s="78">
        <f t="shared" si="83"/>
        <v>0</v>
      </c>
      <c r="AB164" s="78">
        <f t="shared" si="84"/>
        <v>0</v>
      </c>
      <c r="AC164" s="78"/>
      <c r="AD164" s="78">
        <f t="shared" si="100"/>
        <v>1</v>
      </c>
      <c r="AE164" s="65">
        <f t="shared" si="100"/>
        <v>0</v>
      </c>
      <c r="AF164" s="65">
        <f t="shared" si="100"/>
        <v>0</v>
      </c>
      <c r="AG164" s="65">
        <f t="shared" si="85"/>
        <v>4</v>
      </c>
      <c r="AH164" s="90">
        <f t="shared" si="101"/>
        <v>132.03</v>
      </c>
      <c r="AI164" s="90">
        <f t="shared" si="101"/>
        <v>44.01</v>
      </c>
      <c r="AJ164" s="78">
        <v>8</v>
      </c>
      <c r="AK164" s="78">
        <v>8</v>
      </c>
      <c r="AL164" s="78">
        <f t="shared" si="102"/>
        <v>0</v>
      </c>
      <c r="AM164" s="78"/>
      <c r="AN164" s="78"/>
      <c r="AO164" s="78"/>
      <c r="AP164" s="79"/>
      <c r="AQ164" s="91">
        <f t="shared" ref="AQ164:AQ170" si="103">+N164-AI164</f>
        <v>0</v>
      </c>
      <c r="AR164" s="81"/>
      <c r="AS164" s="108"/>
      <c r="AT164" s="109"/>
      <c r="AU164" s="109"/>
      <c r="AV164" s="110"/>
      <c r="AW164" s="110"/>
      <c r="AX164" s="111"/>
    </row>
    <row r="165" spans="1:50" s="70" customFormat="1" ht="16.5" x14ac:dyDescent="0.25">
      <c r="A165" s="101"/>
      <c r="B165" s="46" t="s">
        <v>201</v>
      </c>
      <c r="C165" s="104" t="s">
        <v>288</v>
      </c>
      <c r="D165" s="105">
        <v>52.24</v>
      </c>
      <c r="E165" s="99" t="s">
        <v>196</v>
      </c>
      <c r="F165" s="104"/>
      <c r="G165" s="105">
        <v>1</v>
      </c>
      <c r="H165" s="104"/>
      <c r="I165" s="106">
        <f t="shared" si="86"/>
        <v>156.72</v>
      </c>
      <c r="J165" s="106">
        <f t="shared" si="87"/>
        <v>52.24</v>
      </c>
      <c r="K165" s="97">
        <v>1</v>
      </c>
      <c r="L165" s="97"/>
      <c r="M165" s="97"/>
      <c r="N165" s="107">
        <f t="shared" ref="N165:N207" si="104">D165</f>
        <v>52.24</v>
      </c>
      <c r="O165" s="78"/>
      <c r="P165" s="101">
        <f t="shared" si="97"/>
        <v>1</v>
      </c>
      <c r="Q165" s="101">
        <f t="shared" si="88"/>
        <v>1</v>
      </c>
      <c r="R165" s="78"/>
      <c r="S165" s="78">
        <f t="shared" si="89"/>
        <v>0</v>
      </c>
      <c r="T165" s="78">
        <f t="shared" si="90"/>
        <v>0</v>
      </c>
      <c r="U165" s="78"/>
      <c r="V165" s="78">
        <f t="shared" si="98"/>
        <v>0</v>
      </c>
      <c r="W165" s="78">
        <f t="shared" si="99"/>
        <v>2</v>
      </c>
      <c r="X165" s="78">
        <f t="shared" si="91"/>
        <v>0</v>
      </c>
      <c r="Y165" s="78"/>
      <c r="Z165" s="78"/>
      <c r="AA165" s="78">
        <f t="shared" si="83"/>
        <v>0</v>
      </c>
      <c r="AB165" s="78">
        <f t="shared" si="84"/>
        <v>0</v>
      </c>
      <c r="AC165" s="78"/>
      <c r="AD165" s="78">
        <f t="shared" si="100"/>
        <v>1</v>
      </c>
      <c r="AE165" s="65">
        <f t="shared" si="100"/>
        <v>0</v>
      </c>
      <c r="AF165" s="65">
        <f t="shared" si="100"/>
        <v>0</v>
      </c>
      <c r="AG165" s="65">
        <f t="shared" si="85"/>
        <v>4</v>
      </c>
      <c r="AH165" s="90">
        <f t="shared" si="101"/>
        <v>156.72</v>
      </c>
      <c r="AI165" s="90">
        <f t="shared" si="101"/>
        <v>52.24</v>
      </c>
      <c r="AJ165" s="78"/>
      <c r="AK165" s="78"/>
      <c r="AL165" s="78">
        <f t="shared" si="102"/>
        <v>2</v>
      </c>
      <c r="AM165" s="78"/>
      <c r="AN165" s="78"/>
      <c r="AO165" s="78"/>
      <c r="AP165" s="79"/>
      <c r="AQ165" s="91">
        <f t="shared" si="103"/>
        <v>0</v>
      </c>
      <c r="AR165" s="81"/>
      <c r="AS165" s="108"/>
      <c r="AT165" s="109"/>
      <c r="AU165" s="109"/>
      <c r="AV165" s="110"/>
      <c r="AW165" s="110"/>
      <c r="AX165" s="111"/>
    </row>
    <row r="166" spans="1:50" s="70" customFormat="1" ht="16.5" x14ac:dyDescent="0.25">
      <c r="A166" s="101"/>
      <c r="B166" s="46" t="s">
        <v>202</v>
      </c>
      <c r="C166" s="104" t="s">
        <v>288</v>
      </c>
      <c r="D166" s="105">
        <v>45.65</v>
      </c>
      <c r="E166" s="99" t="s">
        <v>196</v>
      </c>
      <c r="F166" s="104"/>
      <c r="G166" s="105">
        <v>1</v>
      </c>
      <c r="H166" s="104"/>
      <c r="I166" s="106">
        <f t="shared" si="86"/>
        <v>136.94999999999999</v>
      </c>
      <c r="J166" s="106">
        <f t="shared" si="87"/>
        <v>45.65</v>
      </c>
      <c r="K166" s="97">
        <v>1</v>
      </c>
      <c r="L166" s="97"/>
      <c r="M166" s="97"/>
      <c r="N166" s="107">
        <f t="shared" si="104"/>
        <v>45.65</v>
      </c>
      <c r="O166" s="78"/>
      <c r="P166" s="101">
        <f t="shared" si="97"/>
        <v>1</v>
      </c>
      <c r="Q166" s="101">
        <f t="shared" si="88"/>
        <v>1</v>
      </c>
      <c r="R166" s="78"/>
      <c r="S166" s="78">
        <f t="shared" si="89"/>
        <v>0</v>
      </c>
      <c r="T166" s="78">
        <f t="shared" si="90"/>
        <v>0</v>
      </c>
      <c r="U166" s="78"/>
      <c r="V166" s="78">
        <f t="shared" si="98"/>
        <v>0</v>
      </c>
      <c r="W166" s="78">
        <f t="shared" si="99"/>
        <v>2</v>
      </c>
      <c r="X166" s="78">
        <f t="shared" si="91"/>
        <v>0</v>
      </c>
      <c r="Y166" s="78"/>
      <c r="Z166" s="78"/>
      <c r="AA166" s="78">
        <f t="shared" si="83"/>
        <v>0</v>
      </c>
      <c r="AB166" s="78">
        <f t="shared" si="84"/>
        <v>0</v>
      </c>
      <c r="AC166" s="78"/>
      <c r="AD166" s="78">
        <f t="shared" si="100"/>
        <v>1</v>
      </c>
      <c r="AE166" s="65">
        <f t="shared" si="100"/>
        <v>0</v>
      </c>
      <c r="AF166" s="65">
        <f t="shared" si="100"/>
        <v>0</v>
      </c>
      <c r="AG166" s="65">
        <f t="shared" si="85"/>
        <v>4</v>
      </c>
      <c r="AH166" s="90">
        <f t="shared" si="101"/>
        <v>136.94999999999999</v>
      </c>
      <c r="AI166" s="90">
        <f t="shared" si="101"/>
        <v>45.65</v>
      </c>
      <c r="AJ166" s="78"/>
      <c r="AK166" s="78"/>
      <c r="AL166" s="78">
        <f t="shared" si="102"/>
        <v>2</v>
      </c>
      <c r="AM166" s="78"/>
      <c r="AN166" s="78"/>
      <c r="AO166" s="78"/>
      <c r="AP166" s="79"/>
      <c r="AQ166" s="91">
        <f t="shared" si="103"/>
        <v>0</v>
      </c>
      <c r="AR166" s="81"/>
      <c r="AS166" s="108"/>
      <c r="AT166" s="109"/>
      <c r="AU166" s="109"/>
      <c r="AV166" s="110"/>
      <c r="AW166" s="110"/>
      <c r="AX166" s="111"/>
    </row>
    <row r="167" spans="1:50" s="70" customFormat="1" ht="16.5" x14ac:dyDescent="0.25">
      <c r="A167" s="101"/>
      <c r="B167" s="46" t="s">
        <v>203</v>
      </c>
      <c r="C167" s="104" t="s">
        <v>288</v>
      </c>
      <c r="D167" s="105">
        <v>44.29</v>
      </c>
      <c r="E167" s="99" t="s">
        <v>196</v>
      </c>
      <c r="F167" s="104"/>
      <c r="G167" s="105">
        <v>1</v>
      </c>
      <c r="H167" s="104"/>
      <c r="I167" s="106">
        <f t="shared" si="86"/>
        <v>132.87</v>
      </c>
      <c r="J167" s="106">
        <f t="shared" si="87"/>
        <v>44.29</v>
      </c>
      <c r="K167" s="97">
        <v>1</v>
      </c>
      <c r="L167" s="97"/>
      <c r="M167" s="97"/>
      <c r="N167" s="107">
        <f t="shared" si="104"/>
        <v>44.29</v>
      </c>
      <c r="O167" s="78"/>
      <c r="P167" s="101">
        <f t="shared" si="97"/>
        <v>1</v>
      </c>
      <c r="Q167" s="101">
        <f t="shared" si="88"/>
        <v>1</v>
      </c>
      <c r="R167" s="78"/>
      <c r="S167" s="78">
        <f t="shared" si="89"/>
        <v>0</v>
      </c>
      <c r="T167" s="78">
        <f t="shared" si="90"/>
        <v>0</v>
      </c>
      <c r="U167" s="78"/>
      <c r="V167" s="78">
        <f t="shared" si="98"/>
        <v>0</v>
      </c>
      <c r="W167" s="78">
        <f t="shared" si="99"/>
        <v>2</v>
      </c>
      <c r="X167" s="78">
        <f t="shared" si="91"/>
        <v>0</v>
      </c>
      <c r="Y167" s="78"/>
      <c r="Z167" s="78"/>
      <c r="AA167" s="78">
        <f t="shared" si="83"/>
        <v>0</v>
      </c>
      <c r="AB167" s="78">
        <f t="shared" si="84"/>
        <v>0</v>
      </c>
      <c r="AC167" s="78"/>
      <c r="AD167" s="78">
        <f t="shared" si="100"/>
        <v>1</v>
      </c>
      <c r="AE167" s="65">
        <f t="shared" si="100"/>
        <v>0</v>
      </c>
      <c r="AF167" s="65">
        <f t="shared" si="100"/>
        <v>0</v>
      </c>
      <c r="AG167" s="65">
        <f t="shared" si="85"/>
        <v>4</v>
      </c>
      <c r="AH167" s="90">
        <f t="shared" si="101"/>
        <v>132.87</v>
      </c>
      <c r="AI167" s="90">
        <f t="shared" si="101"/>
        <v>44.29</v>
      </c>
      <c r="AJ167" s="78"/>
      <c r="AK167" s="78"/>
      <c r="AL167" s="78">
        <f t="shared" si="102"/>
        <v>2</v>
      </c>
      <c r="AM167" s="78"/>
      <c r="AN167" s="78"/>
      <c r="AO167" s="78"/>
      <c r="AP167" s="79"/>
      <c r="AQ167" s="91">
        <f t="shared" si="103"/>
        <v>0</v>
      </c>
      <c r="AR167" s="81"/>
      <c r="AS167" s="108"/>
      <c r="AT167" s="109"/>
      <c r="AU167" s="109"/>
      <c r="AV167" s="110"/>
      <c r="AW167" s="110"/>
      <c r="AX167" s="111"/>
    </row>
    <row r="168" spans="1:50" s="70" customFormat="1" ht="16.5" x14ac:dyDescent="0.25">
      <c r="A168" s="101"/>
      <c r="B168" s="46" t="s">
        <v>204</v>
      </c>
      <c r="C168" s="104" t="s">
        <v>288</v>
      </c>
      <c r="D168" s="105">
        <v>50.99</v>
      </c>
      <c r="E168" s="99" t="s">
        <v>196</v>
      </c>
      <c r="F168" s="105">
        <v>1</v>
      </c>
      <c r="G168" s="105">
        <v>2</v>
      </c>
      <c r="H168" s="104"/>
      <c r="I168" s="106">
        <f t="shared" si="86"/>
        <v>152.97</v>
      </c>
      <c r="J168" s="106">
        <f t="shared" si="87"/>
        <v>50.99</v>
      </c>
      <c r="K168" s="97">
        <v>1</v>
      </c>
      <c r="L168" s="97"/>
      <c r="M168" s="97"/>
      <c r="N168" s="107">
        <f t="shared" si="104"/>
        <v>50.99</v>
      </c>
      <c r="O168" s="78"/>
      <c r="P168" s="101">
        <f t="shared" si="97"/>
        <v>1</v>
      </c>
      <c r="Q168" s="101">
        <f t="shared" si="88"/>
        <v>1</v>
      </c>
      <c r="R168" s="78"/>
      <c r="S168" s="78">
        <f t="shared" si="89"/>
        <v>0</v>
      </c>
      <c r="T168" s="78">
        <f t="shared" si="90"/>
        <v>0</v>
      </c>
      <c r="U168" s="78"/>
      <c r="V168" s="78">
        <f t="shared" si="98"/>
        <v>0</v>
      </c>
      <c r="W168" s="78">
        <f t="shared" si="99"/>
        <v>6</v>
      </c>
      <c r="X168" s="78">
        <f t="shared" si="91"/>
        <v>0</v>
      </c>
      <c r="Y168" s="78"/>
      <c r="Z168" s="78"/>
      <c r="AA168" s="78">
        <f t="shared" si="83"/>
        <v>0</v>
      </c>
      <c r="AB168" s="78">
        <f t="shared" si="84"/>
        <v>0</v>
      </c>
      <c r="AC168" s="78"/>
      <c r="AD168" s="78">
        <f t="shared" si="100"/>
        <v>1</v>
      </c>
      <c r="AE168" s="65">
        <f t="shared" si="100"/>
        <v>0</v>
      </c>
      <c r="AF168" s="65">
        <f t="shared" si="100"/>
        <v>0</v>
      </c>
      <c r="AG168" s="65">
        <f t="shared" si="85"/>
        <v>4</v>
      </c>
      <c r="AH168" s="90">
        <f t="shared" si="101"/>
        <v>152.97</v>
      </c>
      <c r="AI168" s="90">
        <f t="shared" si="101"/>
        <v>50.99</v>
      </c>
      <c r="AJ168" s="78"/>
      <c r="AK168" s="78"/>
      <c r="AL168" s="78">
        <f t="shared" si="102"/>
        <v>6</v>
      </c>
      <c r="AM168" s="78"/>
      <c r="AN168" s="78"/>
      <c r="AO168" s="78"/>
      <c r="AP168" s="79"/>
      <c r="AQ168" s="91">
        <f t="shared" si="103"/>
        <v>0</v>
      </c>
      <c r="AR168" s="81"/>
      <c r="AS168" s="108"/>
      <c r="AT168" s="109"/>
      <c r="AU168" s="109"/>
      <c r="AV168" s="110"/>
      <c r="AW168" s="110"/>
      <c r="AX168" s="111"/>
    </row>
    <row r="169" spans="1:50" s="70" customFormat="1" ht="16.5" x14ac:dyDescent="0.25">
      <c r="A169" s="101"/>
      <c r="B169" s="46" t="s">
        <v>205</v>
      </c>
      <c r="C169" s="104" t="s">
        <v>288</v>
      </c>
      <c r="D169" s="105">
        <v>60.11</v>
      </c>
      <c r="E169" s="99" t="s">
        <v>196</v>
      </c>
      <c r="F169" s="105">
        <v>1</v>
      </c>
      <c r="G169" s="104"/>
      <c r="H169" s="104"/>
      <c r="I169" s="106">
        <f t="shared" si="86"/>
        <v>180.32999999999998</v>
      </c>
      <c r="J169" s="106">
        <f t="shared" si="87"/>
        <v>60.11</v>
      </c>
      <c r="K169" s="97">
        <v>1</v>
      </c>
      <c r="L169" s="97"/>
      <c r="M169" s="97"/>
      <c r="N169" s="107">
        <f t="shared" si="104"/>
        <v>60.11</v>
      </c>
      <c r="O169" s="78"/>
      <c r="P169" s="101">
        <f t="shared" si="97"/>
        <v>1</v>
      </c>
      <c r="Q169" s="101">
        <f t="shared" si="88"/>
        <v>1</v>
      </c>
      <c r="R169" s="78"/>
      <c r="S169" s="78">
        <f t="shared" si="89"/>
        <v>0</v>
      </c>
      <c r="T169" s="78">
        <f t="shared" si="90"/>
        <v>0</v>
      </c>
      <c r="U169" s="78"/>
      <c r="V169" s="78">
        <f t="shared" si="98"/>
        <v>0</v>
      </c>
      <c r="W169" s="78">
        <f t="shared" si="99"/>
        <v>2</v>
      </c>
      <c r="X169" s="78">
        <f t="shared" si="91"/>
        <v>0</v>
      </c>
      <c r="Y169" s="78"/>
      <c r="Z169" s="78"/>
      <c r="AA169" s="78">
        <f t="shared" si="83"/>
        <v>0</v>
      </c>
      <c r="AB169" s="78">
        <f t="shared" si="84"/>
        <v>0</v>
      </c>
      <c r="AC169" s="78"/>
      <c r="AD169" s="78">
        <f t="shared" si="100"/>
        <v>1</v>
      </c>
      <c r="AE169" s="65">
        <f t="shared" si="100"/>
        <v>0</v>
      </c>
      <c r="AF169" s="65">
        <f t="shared" si="100"/>
        <v>0</v>
      </c>
      <c r="AG169" s="65">
        <f t="shared" si="85"/>
        <v>4</v>
      </c>
      <c r="AH169" s="90">
        <f t="shared" si="101"/>
        <v>180.32999999999998</v>
      </c>
      <c r="AI169" s="90">
        <f t="shared" si="101"/>
        <v>60.11</v>
      </c>
      <c r="AJ169" s="78"/>
      <c r="AK169" s="78"/>
      <c r="AL169" s="78">
        <f t="shared" si="102"/>
        <v>2</v>
      </c>
      <c r="AM169" s="78"/>
      <c r="AN169" s="78"/>
      <c r="AO169" s="78"/>
      <c r="AP169" s="79"/>
      <c r="AQ169" s="91">
        <f t="shared" si="103"/>
        <v>0</v>
      </c>
      <c r="AR169" s="81"/>
      <c r="AS169" s="108"/>
      <c r="AT169" s="109"/>
      <c r="AU169" s="109"/>
      <c r="AV169" s="110"/>
      <c r="AW169" s="110"/>
      <c r="AX169" s="111"/>
    </row>
    <row r="170" spans="1:50" s="70" customFormat="1" ht="16.5" x14ac:dyDescent="0.25">
      <c r="A170" s="101"/>
      <c r="B170" s="46" t="s">
        <v>206</v>
      </c>
      <c r="C170" s="117" t="s">
        <v>1</v>
      </c>
      <c r="D170" s="105">
        <v>43.27</v>
      </c>
      <c r="E170" s="99" t="s">
        <v>196</v>
      </c>
      <c r="F170" s="104"/>
      <c r="G170" s="105">
        <v>1</v>
      </c>
      <c r="H170" s="104"/>
      <c r="I170" s="106">
        <f t="shared" si="86"/>
        <v>129.81</v>
      </c>
      <c r="J170" s="106">
        <f t="shared" si="87"/>
        <v>43.27</v>
      </c>
      <c r="K170" s="97"/>
      <c r="L170" s="97">
        <v>1</v>
      </c>
      <c r="M170" s="97"/>
      <c r="N170" s="107">
        <f t="shared" si="104"/>
        <v>43.27</v>
      </c>
      <c r="O170" s="78">
        <v>0.5</v>
      </c>
      <c r="P170" s="101">
        <v>1</v>
      </c>
      <c r="Q170" s="101">
        <f t="shared" si="88"/>
        <v>1</v>
      </c>
      <c r="R170" s="78">
        <v>1</v>
      </c>
      <c r="S170" s="78"/>
      <c r="T170" s="78"/>
      <c r="U170" s="78">
        <v>1</v>
      </c>
      <c r="V170" s="78">
        <f t="shared" si="98"/>
        <v>0</v>
      </c>
      <c r="W170" s="78">
        <f t="shared" si="99"/>
        <v>2</v>
      </c>
      <c r="X170" s="78">
        <f t="shared" si="91"/>
        <v>1</v>
      </c>
      <c r="Y170" s="78"/>
      <c r="Z170" s="78"/>
      <c r="AA170" s="78">
        <f t="shared" si="83"/>
        <v>0</v>
      </c>
      <c r="AB170" s="78">
        <f t="shared" si="84"/>
        <v>0</v>
      </c>
      <c r="AC170" s="78"/>
      <c r="AD170" s="78">
        <f t="shared" si="100"/>
        <v>0</v>
      </c>
      <c r="AE170" s="65">
        <f t="shared" si="100"/>
        <v>1</v>
      </c>
      <c r="AF170" s="65">
        <f t="shared" si="100"/>
        <v>0</v>
      </c>
      <c r="AG170" s="65">
        <f t="shared" si="85"/>
        <v>4</v>
      </c>
      <c r="AH170" s="90">
        <f t="shared" si="101"/>
        <v>129.81</v>
      </c>
      <c r="AI170" s="90">
        <f t="shared" si="101"/>
        <v>43.27</v>
      </c>
      <c r="AJ170" s="78">
        <v>8</v>
      </c>
      <c r="AK170" s="78"/>
      <c r="AL170" s="78">
        <f t="shared" si="102"/>
        <v>2</v>
      </c>
      <c r="AM170" s="78"/>
      <c r="AN170" s="78"/>
      <c r="AO170" s="78"/>
      <c r="AP170" s="79"/>
      <c r="AQ170" s="91">
        <f t="shared" si="103"/>
        <v>0</v>
      </c>
      <c r="AR170" s="81"/>
      <c r="AS170" s="108"/>
      <c r="AT170" s="109"/>
      <c r="AU170" s="109"/>
      <c r="AV170" s="110"/>
      <c r="AW170" s="110"/>
      <c r="AX170" s="111"/>
    </row>
    <row r="171" spans="1:50" s="70" customFormat="1" ht="16.5" x14ac:dyDescent="0.25">
      <c r="A171" s="101"/>
      <c r="B171" s="126" t="s">
        <v>194</v>
      </c>
      <c r="C171" s="104" t="s">
        <v>288</v>
      </c>
      <c r="D171" s="103"/>
      <c r="E171" s="99" t="s">
        <v>196</v>
      </c>
      <c r="F171" s="104"/>
      <c r="G171" s="104"/>
      <c r="H171" s="104"/>
      <c r="I171" s="106">
        <f t="shared" si="86"/>
        <v>0</v>
      </c>
      <c r="J171" s="106">
        <f t="shared" si="87"/>
        <v>0</v>
      </c>
      <c r="K171" s="97"/>
      <c r="L171" s="97"/>
      <c r="M171" s="97"/>
      <c r="N171" s="107">
        <f t="shared" si="104"/>
        <v>0</v>
      </c>
      <c r="O171" s="78"/>
      <c r="P171" s="101">
        <f t="shared" si="97"/>
        <v>0</v>
      </c>
      <c r="Q171" s="101">
        <f t="shared" si="88"/>
        <v>0</v>
      </c>
      <c r="R171" s="78">
        <v>1</v>
      </c>
      <c r="S171" s="78">
        <v>1</v>
      </c>
      <c r="T171" s="78">
        <v>3</v>
      </c>
      <c r="U171" s="78"/>
      <c r="V171" s="78">
        <v>8</v>
      </c>
      <c r="W171" s="78">
        <f t="shared" si="99"/>
        <v>0</v>
      </c>
      <c r="X171" s="78">
        <f t="shared" si="91"/>
        <v>0</v>
      </c>
      <c r="Y171" s="78"/>
      <c r="Z171" s="78"/>
      <c r="AA171" s="78">
        <f t="shared" si="83"/>
        <v>0</v>
      </c>
      <c r="AB171" s="78">
        <f t="shared" si="84"/>
        <v>0</v>
      </c>
      <c r="AC171" s="78"/>
      <c r="AD171" s="78">
        <f t="shared" si="100"/>
        <v>0</v>
      </c>
      <c r="AE171" s="65">
        <f t="shared" si="100"/>
        <v>0</v>
      </c>
      <c r="AF171" s="65">
        <f t="shared" si="100"/>
        <v>0</v>
      </c>
      <c r="AG171" s="65">
        <f t="shared" si="85"/>
        <v>0</v>
      </c>
      <c r="AH171" s="90">
        <f t="shared" si="101"/>
        <v>0</v>
      </c>
      <c r="AI171" s="90">
        <f t="shared" si="101"/>
        <v>0</v>
      </c>
      <c r="AJ171" s="78"/>
      <c r="AK171" s="78"/>
      <c r="AL171" s="78">
        <f t="shared" si="102"/>
        <v>8</v>
      </c>
      <c r="AM171" s="78"/>
      <c r="AN171" s="78"/>
      <c r="AO171" s="78"/>
      <c r="AP171" s="79"/>
      <c r="AQ171" s="114"/>
      <c r="AR171" s="81"/>
      <c r="AS171" s="108"/>
      <c r="AT171" s="109"/>
      <c r="AU171" s="109"/>
      <c r="AV171" s="110"/>
      <c r="AW171" s="110"/>
      <c r="AX171" s="111"/>
    </row>
    <row r="172" spans="1:50" s="70" customFormat="1" ht="16.5" x14ac:dyDescent="0.25">
      <c r="A172" s="101"/>
      <c r="B172" s="46" t="s">
        <v>330</v>
      </c>
      <c r="C172" s="104" t="s">
        <v>307</v>
      </c>
      <c r="D172" s="105">
        <v>38.11</v>
      </c>
      <c r="E172" s="99" t="s">
        <v>196</v>
      </c>
      <c r="F172" s="105">
        <v>1</v>
      </c>
      <c r="G172" s="105">
        <v>1</v>
      </c>
      <c r="H172" s="104"/>
      <c r="I172" s="106">
        <f t="shared" si="86"/>
        <v>114.33</v>
      </c>
      <c r="J172" s="106">
        <f t="shared" si="87"/>
        <v>38.11</v>
      </c>
      <c r="K172" s="97"/>
      <c r="L172" s="97">
        <v>1</v>
      </c>
      <c r="M172" s="97"/>
      <c r="N172" s="107">
        <f t="shared" si="104"/>
        <v>38.11</v>
      </c>
      <c r="O172" s="78">
        <v>0.5</v>
      </c>
      <c r="P172" s="101">
        <f t="shared" si="97"/>
        <v>0</v>
      </c>
      <c r="Q172" s="101">
        <f t="shared" si="88"/>
        <v>0</v>
      </c>
      <c r="R172" s="78">
        <v>2</v>
      </c>
      <c r="S172" s="78">
        <v>2</v>
      </c>
      <c r="T172" s="78">
        <f t="shared" si="90"/>
        <v>3</v>
      </c>
      <c r="U172" s="78"/>
      <c r="V172" s="78">
        <f>H172*4</f>
        <v>0</v>
      </c>
      <c r="W172" s="78">
        <f t="shared" si="99"/>
        <v>4</v>
      </c>
      <c r="X172" s="78">
        <f t="shared" si="91"/>
        <v>0</v>
      </c>
      <c r="Y172" s="78"/>
      <c r="Z172" s="78"/>
      <c r="AA172" s="78">
        <f t="shared" si="83"/>
        <v>0</v>
      </c>
      <c r="AB172" s="78">
        <f t="shared" si="84"/>
        <v>0</v>
      </c>
      <c r="AC172" s="78"/>
      <c r="AD172" s="78">
        <f t="shared" si="100"/>
        <v>0</v>
      </c>
      <c r="AE172" s="65">
        <f t="shared" si="100"/>
        <v>1</v>
      </c>
      <c r="AF172" s="65">
        <f t="shared" si="100"/>
        <v>0</v>
      </c>
      <c r="AG172" s="65">
        <f t="shared" si="85"/>
        <v>4</v>
      </c>
      <c r="AH172" s="90">
        <f t="shared" si="101"/>
        <v>114.33</v>
      </c>
      <c r="AI172" s="90">
        <f t="shared" si="101"/>
        <v>38.11</v>
      </c>
      <c r="AJ172" s="78">
        <v>8</v>
      </c>
      <c r="AK172" s="78">
        <v>8</v>
      </c>
      <c r="AL172" s="78">
        <f t="shared" si="102"/>
        <v>4</v>
      </c>
      <c r="AM172" s="78"/>
      <c r="AN172" s="78"/>
      <c r="AO172" s="78"/>
      <c r="AP172" s="79"/>
      <c r="AQ172" s="91">
        <f t="shared" ref="AQ172:AQ182" si="105">+N172-AI172</f>
        <v>0</v>
      </c>
      <c r="AR172" s="81"/>
      <c r="AS172" s="108"/>
      <c r="AT172" s="109"/>
      <c r="AU172" s="109"/>
      <c r="AV172" s="110"/>
      <c r="AW172" s="110"/>
      <c r="AX172" s="111"/>
    </row>
    <row r="173" spans="1:50" s="70" customFormat="1" ht="16.5" x14ac:dyDescent="0.25">
      <c r="A173" s="101"/>
      <c r="B173" s="46" t="s">
        <v>331</v>
      </c>
      <c r="C173" s="104" t="s">
        <v>288</v>
      </c>
      <c r="D173" s="105">
        <v>51.14</v>
      </c>
      <c r="E173" s="99" t="s">
        <v>196</v>
      </c>
      <c r="F173" s="104"/>
      <c r="G173" s="105">
        <v>2</v>
      </c>
      <c r="H173" s="104"/>
      <c r="I173" s="106">
        <f t="shared" si="86"/>
        <v>153.42000000000002</v>
      </c>
      <c r="J173" s="106">
        <f t="shared" si="87"/>
        <v>51.14</v>
      </c>
      <c r="K173" s="97">
        <v>1</v>
      </c>
      <c r="L173" s="97"/>
      <c r="M173" s="97"/>
      <c r="N173" s="107">
        <f t="shared" si="104"/>
        <v>51.14</v>
      </c>
      <c r="O173" s="78"/>
      <c r="P173" s="101">
        <f t="shared" si="97"/>
        <v>1</v>
      </c>
      <c r="Q173" s="101">
        <f t="shared" si="88"/>
        <v>1</v>
      </c>
      <c r="R173" s="78"/>
      <c r="S173" s="78">
        <f t="shared" si="89"/>
        <v>0</v>
      </c>
      <c r="T173" s="78">
        <f t="shared" si="90"/>
        <v>0</v>
      </c>
      <c r="U173" s="78"/>
      <c r="V173" s="78">
        <f>H173*4</f>
        <v>0</v>
      </c>
      <c r="W173" s="78">
        <f t="shared" si="99"/>
        <v>4</v>
      </c>
      <c r="X173" s="78">
        <f t="shared" si="91"/>
        <v>0</v>
      </c>
      <c r="Y173" s="78"/>
      <c r="Z173" s="78"/>
      <c r="AA173" s="78">
        <f t="shared" si="83"/>
        <v>0</v>
      </c>
      <c r="AB173" s="78">
        <f t="shared" si="84"/>
        <v>0</v>
      </c>
      <c r="AC173" s="78"/>
      <c r="AD173" s="78">
        <f t="shared" si="100"/>
        <v>1</v>
      </c>
      <c r="AE173" s="65">
        <f t="shared" si="100"/>
        <v>0</v>
      </c>
      <c r="AF173" s="65">
        <f t="shared" si="100"/>
        <v>0</v>
      </c>
      <c r="AG173" s="65">
        <f t="shared" si="85"/>
        <v>4</v>
      </c>
      <c r="AH173" s="90">
        <f t="shared" si="101"/>
        <v>153.42000000000002</v>
      </c>
      <c r="AI173" s="90">
        <f t="shared" si="101"/>
        <v>51.14</v>
      </c>
      <c r="AJ173" s="78"/>
      <c r="AK173" s="78"/>
      <c r="AL173" s="78">
        <f t="shared" si="102"/>
        <v>4</v>
      </c>
      <c r="AM173" s="78"/>
      <c r="AN173" s="78"/>
      <c r="AO173" s="78"/>
      <c r="AP173" s="79"/>
      <c r="AQ173" s="91">
        <f t="shared" si="105"/>
        <v>0</v>
      </c>
      <c r="AR173" s="81"/>
      <c r="AS173" s="108"/>
      <c r="AT173" s="109"/>
      <c r="AU173" s="109"/>
      <c r="AV173" s="110"/>
      <c r="AW173" s="110"/>
      <c r="AX173" s="111"/>
    </row>
    <row r="174" spans="1:50" s="70" customFormat="1" ht="16.5" x14ac:dyDescent="0.25">
      <c r="A174" s="101"/>
      <c r="B174" s="46" t="s">
        <v>332</v>
      </c>
      <c r="C174" s="104" t="s">
        <v>288</v>
      </c>
      <c r="D174" s="105">
        <v>57.21</v>
      </c>
      <c r="E174" s="99" t="s">
        <v>196</v>
      </c>
      <c r="F174" s="104"/>
      <c r="G174" s="105">
        <v>2</v>
      </c>
      <c r="H174" s="104"/>
      <c r="I174" s="106">
        <f t="shared" si="86"/>
        <v>171.63</v>
      </c>
      <c r="J174" s="106">
        <f t="shared" si="87"/>
        <v>57.21</v>
      </c>
      <c r="K174" s="97">
        <v>1</v>
      </c>
      <c r="L174" s="97"/>
      <c r="M174" s="97"/>
      <c r="N174" s="107">
        <f t="shared" si="104"/>
        <v>57.21</v>
      </c>
      <c r="O174" s="78"/>
      <c r="P174" s="101">
        <f t="shared" si="97"/>
        <v>1</v>
      </c>
      <c r="Q174" s="101">
        <f t="shared" si="88"/>
        <v>1</v>
      </c>
      <c r="R174" s="78"/>
      <c r="S174" s="78">
        <f t="shared" si="89"/>
        <v>0</v>
      </c>
      <c r="T174" s="78">
        <f t="shared" si="90"/>
        <v>0</v>
      </c>
      <c r="U174" s="78"/>
      <c r="V174" s="78">
        <f>H174*4</f>
        <v>0</v>
      </c>
      <c r="W174" s="78">
        <f t="shared" si="99"/>
        <v>4</v>
      </c>
      <c r="X174" s="78">
        <f t="shared" si="91"/>
        <v>0</v>
      </c>
      <c r="Y174" s="78"/>
      <c r="Z174" s="78"/>
      <c r="AA174" s="78">
        <f t="shared" si="83"/>
        <v>0</v>
      </c>
      <c r="AB174" s="78">
        <f t="shared" si="84"/>
        <v>0</v>
      </c>
      <c r="AC174" s="78"/>
      <c r="AD174" s="78">
        <f t="shared" si="100"/>
        <v>1</v>
      </c>
      <c r="AE174" s="65">
        <f t="shared" si="100"/>
        <v>0</v>
      </c>
      <c r="AF174" s="65">
        <f t="shared" si="100"/>
        <v>0</v>
      </c>
      <c r="AG174" s="65">
        <f t="shared" si="85"/>
        <v>4</v>
      </c>
      <c r="AH174" s="90">
        <f t="shared" si="101"/>
        <v>171.63</v>
      </c>
      <c r="AI174" s="90">
        <f t="shared" si="101"/>
        <v>57.21</v>
      </c>
      <c r="AJ174" s="78"/>
      <c r="AK174" s="78"/>
      <c r="AL174" s="78">
        <f t="shared" si="102"/>
        <v>4</v>
      </c>
      <c r="AM174" s="78"/>
      <c r="AN174" s="78"/>
      <c r="AO174" s="78"/>
      <c r="AP174" s="79"/>
      <c r="AQ174" s="91">
        <f t="shared" si="105"/>
        <v>0</v>
      </c>
      <c r="AR174" s="81"/>
      <c r="AS174" s="108"/>
      <c r="AT174" s="109"/>
      <c r="AU174" s="109"/>
      <c r="AV174" s="110"/>
      <c r="AW174" s="110"/>
      <c r="AX174" s="111"/>
    </row>
    <row r="175" spans="1:50" s="70" customFormat="1" ht="16.5" x14ac:dyDescent="0.25">
      <c r="A175" s="101"/>
      <c r="B175" s="46" t="s">
        <v>333</v>
      </c>
      <c r="C175" s="104" t="s">
        <v>288</v>
      </c>
      <c r="D175" s="105">
        <v>45.51</v>
      </c>
      <c r="E175" s="99" t="s">
        <v>196</v>
      </c>
      <c r="F175" s="104"/>
      <c r="G175" s="105">
        <v>1</v>
      </c>
      <c r="H175" s="104"/>
      <c r="I175" s="106">
        <f t="shared" si="86"/>
        <v>136.53</v>
      </c>
      <c r="J175" s="106">
        <f t="shared" si="87"/>
        <v>45.51</v>
      </c>
      <c r="K175" s="97">
        <v>1</v>
      </c>
      <c r="L175" s="97"/>
      <c r="M175" s="97"/>
      <c r="N175" s="107">
        <f t="shared" si="104"/>
        <v>45.51</v>
      </c>
      <c r="O175" s="78"/>
      <c r="P175" s="101">
        <f t="shared" si="97"/>
        <v>1</v>
      </c>
      <c r="Q175" s="101">
        <f t="shared" si="88"/>
        <v>1</v>
      </c>
      <c r="R175" s="78"/>
      <c r="S175" s="78">
        <f t="shared" si="89"/>
        <v>0</v>
      </c>
      <c r="T175" s="78">
        <f t="shared" si="90"/>
        <v>0</v>
      </c>
      <c r="U175" s="78"/>
      <c r="V175" s="78">
        <f>H175*4</f>
        <v>0</v>
      </c>
      <c r="W175" s="78">
        <f t="shared" si="99"/>
        <v>2</v>
      </c>
      <c r="X175" s="78">
        <f t="shared" si="91"/>
        <v>0</v>
      </c>
      <c r="Y175" s="78"/>
      <c r="Z175" s="78"/>
      <c r="AA175" s="78">
        <f t="shared" si="83"/>
        <v>0</v>
      </c>
      <c r="AB175" s="78">
        <f t="shared" si="84"/>
        <v>0</v>
      </c>
      <c r="AC175" s="78"/>
      <c r="AD175" s="78">
        <f t="shared" si="100"/>
        <v>1</v>
      </c>
      <c r="AE175" s="65">
        <f t="shared" si="100"/>
        <v>0</v>
      </c>
      <c r="AF175" s="65">
        <f t="shared" si="100"/>
        <v>0</v>
      </c>
      <c r="AG175" s="65">
        <f t="shared" si="85"/>
        <v>4</v>
      </c>
      <c r="AH175" s="90">
        <f t="shared" si="101"/>
        <v>136.53</v>
      </c>
      <c r="AI175" s="90">
        <f t="shared" si="101"/>
        <v>45.51</v>
      </c>
      <c r="AJ175" s="78"/>
      <c r="AK175" s="78"/>
      <c r="AL175" s="78">
        <f t="shared" si="102"/>
        <v>2</v>
      </c>
      <c r="AM175" s="78"/>
      <c r="AN175" s="78"/>
      <c r="AO175" s="78"/>
      <c r="AP175" s="79"/>
      <c r="AQ175" s="91">
        <f t="shared" si="105"/>
        <v>0</v>
      </c>
      <c r="AR175" s="81"/>
      <c r="AS175" s="108"/>
      <c r="AT175" s="109"/>
      <c r="AU175" s="109"/>
      <c r="AV175" s="110"/>
      <c r="AW175" s="110"/>
      <c r="AX175" s="111"/>
    </row>
    <row r="176" spans="1:50" s="70" customFormat="1" ht="16.5" x14ac:dyDescent="0.25">
      <c r="A176" s="101"/>
      <c r="B176" s="126" t="s">
        <v>334</v>
      </c>
      <c r="C176" s="117" t="s">
        <v>1</v>
      </c>
      <c r="D176" s="103">
        <v>45</v>
      </c>
      <c r="E176" s="99" t="s">
        <v>196</v>
      </c>
      <c r="F176" s="104"/>
      <c r="G176" s="104"/>
      <c r="H176" s="104"/>
      <c r="I176" s="106">
        <f>D176*3</f>
        <v>135</v>
      </c>
      <c r="J176" s="106">
        <f>D176</f>
        <v>45</v>
      </c>
      <c r="K176" s="97">
        <v>1</v>
      </c>
      <c r="L176" s="97"/>
      <c r="M176" s="97"/>
      <c r="N176" s="107">
        <f t="shared" si="104"/>
        <v>45</v>
      </c>
      <c r="O176" s="78">
        <v>0.5</v>
      </c>
      <c r="P176" s="101">
        <v>1</v>
      </c>
      <c r="Q176" s="101"/>
      <c r="R176" s="78">
        <v>1</v>
      </c>
      <c r="S176" s="78"/>
      <c r="T176" s="78"/>
      <c r="U176" s="78">
        <v>1</v>
      </c>
      <c r="V176" s="78">
        <v>8</v>
      </c>
      <c r="W176" s="78">
        <f t="shared" si="99"/>
        <v>0</v>
      </c>
      <c r="X176" s="78">
        <f t="shared" si="91"/>
        <v>1</v>
      </c>
      <c r="Y176" s="78"/>
      <c r="Z176" s="78"/>
      <c r="AA176" s="78">
        <f t="shared" si="83"/>
        <v>0</v>
      </c>
      <c r="AB176" s="78">
        <f t="shared" si="84"/>
        <v>0</v>
      </c>
      <c r="AC176" s="78"/>
      <c r="AD176" s="78">
        <f t="shared" si="100"/>
        <v>1</v>
      </c>
      <c r="AE176" s="65">
        <f t="shared" si="100"/>
        <v>0</v>
      </c>
      <c r="AF176" s="65">
        <f t="shared" si="100"/>
        <v>0</v>
      </c>
      <c r="AG176" s="65">
        <f t="shared" si="85"/>
        <v>4</v>
      </c>
      <c r="AH176" s="90">
        <f t="shared" si="101"/>
        <v>135</v>
      </c>
      <c r="AI176" s="90">
        <f t="shared" si="101"/>
        <v>45</v>
      </c>
      <c r="AJ176" s="78">
        <v>8</v>
      </c>
      <c r="AK176" s="78"/>
      <c r="AL176" s="78">
        <f t="shared" si="102"/>
        <v>8</v>
      </c>
      <c r="AM176" s="78"/>
      <c r="AN176" s="78"/>
      <c r="AO176" s="78"/>
      <c r="AP176" s="79"/>
      <c r="AQ176" s="91">
        <f t="shared" si="105"/>
        <v>0</v>
      </c>
      <c r="AR176" s="81"/>
      <c r="AS176" s="108"/>
      <c r="AT176" s="109"/>
      <c r="AU176" s="109"/>
      <c r="AV176" s="110"/>
      <c r="AW176" s="110"/>
      <c r="AX176" s="111"/>
    </row>
    <row r="177" spans="1:50" s="70" customFormat="1" ht="16.5" x14ac:dyDescent="0.25">
      <c r="A177" s="101"/>
      <c r="B177" s="46" t="s">
        <v>335</v>
      </c>
      <c r="C177" s="104" t="s">
        <v>288</v>
      </c>
      <c r="D177" s="105">
        <v>43.24</v>
      </c>
      <c r="E177" s="99" t="s">
        <v>196</v>
      </c>
      <c r="F177" s="104"/>
      <c r="G177" s="105">
        <v>1</v>
      </c>
      <c r="H177" s="105">
        <v>1</v>
      </c>
      <c r="I177" s="106">
        <f t="shared" si="86"/>
        <v>129.72</v>
      </c>
      <c r="J177" s="106">
        <f t="shared" si="87"/>
        <v>43.24</v>
      </c>
      <c r="K177" s="97"/>
      <c r="L177" s="97">
        <v>1</v>
      </c>
      <c r="M177" s="97"/>
      <c r="N177" s="107">
        <f t="shared" si="104"/>
        <v>43.24</v>
      </c>
      <c r="O177" s="78"/>
      <c r="P177" s="101">
        <f>K177</f>
        <v>0</v>
      </c>
      <c r="Q177" s="101">
        <f t="shared" si="88"/>
        <v>0</v>
      </c>
      <c r="R177" s="78"/>
      <c r="S177" s="78">
        <f t="shared" si="89"/>
        <v>0</v>
      </c>
      <c r="T177" s="78">
        <f t="shared" si="90"/>
        <v>0</v>
      </c>
      <c r="U177" s="78"/>
      <c r="V177" s="78">
        <f t="shared" ref="V177:V189" si="106">H177*4</f>
        <v>4</v>
      </c>
      <c r="W177" s="78">
        <f t="shared" si="99"/>
        <v>2</v>
      </c>
      <c r="X177" s="78">
        <f t="shared" si="91"/>
        <v>0</v>
      </c>
      <c r="Y177" s="78"/>
      <c r="Z177" s="78"/>
      <c r="AA177" s="78">
        <f t="shared" si="83"/>
        <v>0</v>
      </c>
      <c r="AB177" s="78">
        <f t="shared" si="84"/>
        <v>0</v>
      </c>
      <c r="AC177" s="78"/>
      <c r="AD177" s="78">
        <f t="shared" si="100"/>
        <v>0</v>
      </c>
      <c r="AE177" s="65">
        <f t="shared" si="100"/>
        <v>1</v>
      </c>
      <c r="AF177" s="65">
        <f t="shared" si="100"/>
        <v>0</v>
      </c>
      <c r="AG177" s="65">
        <f t="shared" si="85"/>
        <v>4</v>
      </c>
      <c r="AH177" s="90">
        <f t="shared" si="101"/>
        <v>129.72</v>
      </c>
      <c r="AI177" s="90">
        <f t="shared" si="101"/>
        <v>43.24</v>
      </c>
      <c r="AJ177" s="78"/>
      <c r="AK177" s="78"/>
      <c r="AL177" s="78">
        <f t="shared" si="102"/>
        <v>6</v>
      </c>
      <c r="AM177" s="78"/>
      <c r="AN177" s="78"/>
      <c r="AO177" s="78"/>
      <c r="AP177" s="79"/>
      <c r="AQ177" s="91">
        <f t="shared" si="105"/>
        <v>0</v>
      </c>
      <c r="AR177" s="81"/>
      <c r="AS177" s="108"/>
      <c r="AT177" s="109"/>
      <c r="AU177" s="109"/>
      <c r="AV177" s="110"/>
      <c r="AW177" s="110"/>
      <c r="AX177" s="111"/>
    </row>
    <row r="178" spans="1:50" s="70" customFormat="1" ht="16.5" x14ac:dyDescent="0.25">
      <c r="A178" s="101"/>
      <c r="B178" s="46" t="s">
        <v>336</v>
      </c>
      <c r="C178" s="104" t="s">
        <v>288</v>
      </c>
      <c r="D178" s="105">
        <v>56.7</v>
      </c>
      <c r="E178" s="99" t="s">
        <v>196</v>
      </c>
      <c r="F178" s="104"/>
      <c r="G178" s="105">
        <v>1</v>
      </c>
      <c r="H178" s="104"/>
      <c r="I178" s="106">
        <f t="shared" si="86"/>
        <v>170.10000000000002</v>
      </c>
      <c r="J178" s="106">
        <f t="shared" si="87"/>
        <v>56.7</v>
      </c>
      <c r="K178" s="97">
        <v>1</v>
      </c>
      <c r="L178" s="97"/>
      <c r="M178" s="97"/>
      <c r="N178" s="107">
        <f t="shared" si="104"/>
        <v>56.7</v>
      </c>
      <c r="O178" s="78"/>
      <c r="P178" s="101">
        <f>K178</f>
        <v>1</v>
      </c>
      <c r="Q178" s="101">
        <f t="shared" si="88"/>
        <v>1</v>
      </c>
      <c r="R178" s="78"/>
      <c r="S178" s="78">
        <f t="shared" si="89"/>
        <v>0</v>
      </c>
      <c r="T178" s="78">
        <f t="shared" si="90"/>
        <v>0</v>
      </c>
      <c r="U178" s="78"/>
      <c r="V178" s="78">
        <f t="shared" si="106"/>
        <v>0</v>
      </c>
      <c r="W178" s="78">
        <f t="shared" si="99"/>
        <v>2</v>
      </c>
      <c r="X178" s="78">
        <f t="shared" si="91"/>
        <v>0</v>
      </c>
      <c r="Y178" s="78"/>
      <c r="Z178" s="78"/>
      <c r="AA178" s="78">
        <f t="shared" si="83"/>
        <v>0</v>
      </c>
      <c r="AB178" s="78">
        <f t="shared" si="84"/>
        <v>0</v>
      </c>
      <c r="AC178" s="78"/>
      <c r="AD178" s="78">
        <f t="shared" si="100"/>
        <v>1</v>
      </c>
      <c r="AE178" s="65">
        <f t="shared" si="100"/>
        <v>0</v>
      </c>
      <c r="AF178" s="65">
        <f t="shared" si="100"/>
        <v>0</v>
      </c>
      <c r="AG178" s="65">
        <f t="shared" si="85"/>
        <v>4</v>
      </c>
      <c r="AH178" s="90">
        <f t="shared" si="101"/>
        <v>170.10000000000002</v>
      </c>
      <c r="AI178" s="90">
        <f t="shared" si="101"/>
        <v>56.7</v>
      </c>
      <c r="AJ178" s="78"/>
      <c r="AK178" s="78"/>
      <c r="AL178" s="78">
        <f t="shared" si="102"/>
        <v>2</v>
      </c>
      <c r="AM178" s="78"/>
      <c r="AN178" s="78"/>
      <c r="AO178" s="78"/>
      <c r="AP178" s="79"/>
      <c r="AQ178" s="91">
        <f t="shared" si="105"/>
        <v>0</v>
      </c>
      <c r="AR178" s="81"/>
      <c r="AS178" s="108"/>
      <c r="AT178" s="109"/>
      <c r="AU178" s="109"/>
      <c r="AV178" s="110"/>
      <c r="AW178" s="110"/>
      <c r="AX178" s="111"/>
    </row>
    <row r="179" spans="1:50" s="70" customFormat="1" ht="16.5" x14ac:dyDescent="0.25">
      <c r="A179" s="101"/>
      <c r="B179" s="46" t="s">
        <v>337</v>
      </c>
      <c r="C179" s="104" t="s">
        <v>288</v>
      </c>
      <c r="D179" s="105">
        <v>41.86</v>
      </c>
      <c r="E179" s="99" t="s">
        <v>196</v>
      </c>
      <c r="F179" s="104"/>
      <c r="G179" s="105">
        <v>2</v>
      </c>
      <c r="H179" s="104"/>
      <c r="I179" s="106">
        <f t="shared" si="86"/>
        <v>125.58</v>
      </c>
      <c r="J179" s="106">
        <f t="shared" si="87"/>
        <v>41.86</v>
      </c>
      <c r="K179" s="97">
        <v>1</v>
      </c>
      <c r="L179" s="97"/>
      <c r="M179" s="97"/>
      <c r="N179" s="107">
        <f t="shared" si="104"/>
        <v>41.86</v>
      </c>
      <c r="O179" s="78"/>
      <c r="P179" s="101">
        <f>K179</f>
        <v>1</v>
      </c>
      <c r="Q179" s="101">
        <f t="shared" si="88"/>
        <v>1</v>
      </c>
      <c r="R179" s="78"/>
      <c r="S179" s="78">
        <f t="shared" si="89"/>
        <v>0</v>
      </c>
      <c r="T179" s="78">
        <f t="shared" si="90"/>
        <v>0</v>
      </c>
      <c r="U179" s="78"/>
      <c r="V179" s="78">
        <f t="shared" si="106"/>
        <v>0</v>
      </c>
      <c r="W179" s="78">
        <f t="shared" si="99"/>
        <v>4</v>
      </c>
      <c r="X179" s="78">
        <f t="shared" si="91"/>
        <v>0</v>
      </c>
      <c r="Y179" s="78"/>
      <c r="Z179" s="78"/>
      <c r="AA179" s="78">
        <f t="shared" si="83"/>
        <v>0</v>
      </c>
      <c r="AB179" s="78">
        <f t="shared" si="84"/>
        <v>0</v>
      </c>
      <c r="AC179" s="78"/>
      <c r="AD179" s="78">
        <f t="shared" si="100"/>
        <v>1</v>
      </c>
      <c r="AE179" s="65">
        <f t="shared" si="100"/>
        <v>0</v>
      </c>
      <c r="AF179" s="65">
        <f t="shared" si="100"/>
        <v>0</v>
      </c>
      <c r="AG179" s="65">
        <f t="shared" si="85"/>
        <v>4</v>
      </c>
      <c r="AH179" s="90">
        <f t="shared" si="101"/>
        <v>125.58</v>
      </c>
      <c r="AI179" s="90">
        <f t="shared" si="101"/>
        <v>41.86</v>
      </c>
      <c r="AJ179" s="78"/>
      <c r="AK179" s="78"/>
      <c r="AL179" s="78">
        <f t="shared" si="102"/>
        <v>4</v>
      </c>
      <c r="AM179" s="78"/>
      <c r="AN179" s="78"/>
      <c r="AO179" s="78"/>
      <c r="AP179" s="79"/>
      <c r="AQ179" s="91">
        <f t="shared" si="105"/>
        <v>0</v>
      </c>
      <c r="AR179" s="81"/>
      <c r="AS179" s="108"/>
      <c r="AT179" s="109"/>
      <c r="AU179" s="109"/>
      <c r="AV179" s="110"/>
      <c r="AW179" s="110"/>
      <c r="AX179" s="111"/>
    </row>
    <row r="180" spans="1:50" s="70" customFormat="1" ht="16.5" x14ac:dyDescent="0.25">
      <c r="A180" s="101"/>
      <c r="B180" s="46" t="s">
        <v>338</v>
      </c>
      <c r="C180" s="104" t="s">
        <v>288</v>
      </c>
      <c r="D180" s="105">
        <v>51.38</v>
      </c>
      <c r="E180" s="99" t="s">
        <v>196</v>
      </c>
      <c r="F180" s="104"/>
      <c r="G180" s="105">
        <v>1</v>
      </c>
      <c r="H180" s="104"/>
      <c r="I180" s="106">
        <f t="shared" si="86"/>
        <v>154.14000000000001</v>
      </c>
      <c r="J180" s="106">
        <f t="shared" si="87"/>
        <v>51.38</v>
      </c>
      <c r="K180" s="97">
        <v>1</v>
      </c>
      <c r="L180" s="97"/>
      <c r="M180" s="97"/>
      <c r="N180" s="107">
        <f t="shared" si="104"/>
        <v>51.38</v>
      </c>
      <c r="O180" s="78"/>
      <c r="P180" s="101">
        <f>K180</f>
        <v>1</v>
      </c>
      <c r="Q180" s="101">
        <f t="shared" si="88"/>
        <v>1</v>
      </c>
      <c r="R180" s="78"/>
      <c r="S180" s="78">
        <f t="shared" si="89"/>
        <v>0</v>
      </c>
      <c r="T180" s="78">
        <f t="shared" si="90"/>
        <v>0</v>
      </c>
      <c r="U180" s="78"/>
      <c r="V180" s="78">
        <f t="shared" si="106"/>
        <v>0</v>
      </c>
      <c r="W180" s="78">
        <f t="shared" si="99"/>
        <v>2</v>
      </c>
      <c r="X180" s="78">
        <f t="shared" si="91"/>
        <v>0</v>
      </c>
      <c r="Y180" s="78"/>
      <c r="Z180" s="78"/>
      <c r="AA180" s="78">
        <f t="shared" si="83"/>
        <v>0</v>
      </c>
      <c r="AB180" s="78">
        <f t="shared" si="84"/>
        <v>0</v>
      </c>
      <c r="AC180" s="78"/>
      <c r="AD180" s="78">
        <f t="shared" si="100"/>
        <v>1</v>
      </c>
      <c r="AE180" s="65">
        <f t="shared" si="100"/>
        <v>0</v>
      </c>
      <c r="AF180" s="65">
        <f t="shared" si="100"/>
        <v>0</v>
      </c>
      <c r="AG180" s="65">
        <f t="shared" si="85"/>
        <v>4</v>
      </c>
      <c r="AH180" s="90">
        <f t="shared" si="101"/>
        <v>154.14000000000001</v>
      </c>
      <c r="AI180" s="90">
        <f t="shared" si="101"/>
        <v>51.38</v>
      </c>
      <c r="AJ180" s="78"/>
      <c r="AK180" s="78"/>
      <c r="AL180" s="78">
        <f t="shared" si="102"/>
        <v>2</v>
      </c>
      <c r="AM180" s="78"/>
      <c r="AN180" s="78"/>
      <c r="AO180" s="78"/>
      <c r="AP180" s="79"/>
      <c r="AQ180" s="91">
        <f t="shared" si="105"/>
        <v>0</v>
      </c>
      <c r="AR180" s="81"/>
      <c r="AS180" s="108"/>
      <c r="AT180" s="109"/>
      <c r="AU180" s="109"/>
      <c r="AV180" s="110"/>
      <c r="AW180" s="110"/>
      <c r="AX180" s="111"/>
    </row>
    <row r="181" spans="1:50" s="70" customFormat="1" ht="16.5" x14ac:dyDescent="0.25">
      <c r="A181" s="101"/>
      <c r="B181" s="46" t="s">
        <v>339</v>
      </c>
      <c r="C181" s="104" t="s">
        <v>288</v>
      </c>
      <c r="D181" s="105">
        <v>30.01</v>
      </c>
      <c r="E181" s="99" t="s">
        <v>196</v>
      </c>
      <c r="F181" s="104"/>
      <c r="G181" s="105">
        <v>1</v>
      </c>
      <c r="H181" s="104"/>
      <c r="I181" s="106">
        <f t="shared" si="86"/>
        <v>90.03</v>
      </c>
      <c r="J181" s="106">
        <f t="shared" si="87"/>
        <v>30.01</v>
      </c>
      <c r="K181" s="97">
        <v>1</v>
      </c>
      <c r="L181" s="97"/>
      <c r="M181" s="97"/>
      <c r="N181" s="107">
        <f t="shared" si="104"/>
        <v>30.01</v>
      </c>
      <c r="O181" s="78"/>
      <c r="P181" s="101">
        <f>K181</f>
        <v>1</v>
      </c>
      <c r="Q181" s="101">
        <f t="shared" si="88"/>
        <v>1</v>
      </c>
      <c r="R181" s="78"/>
      <c r="S181" s="78">
        <f t="shared" si="89"/>
        <v>0</v>
      </c>
      <c r="T181" s="78">
        <f t="shared" si="90"/>
        <v>0</v>
      </c>
      <c r="U181" s="78">
        <v>1</v>
      </c>
      <c r="V181" s="78">
        <f t="shared" si="106"/>
        <v>0</v>
      </c>
      <c r="W181" s="78">
        <f t="shared" si="99"/>
        <v>2</v>
      </c>
      <c r="X181" s="78">
        <f t="shared" si="91"/>
        <v>1</v>
      </c>
      <c r="Y181" s="78"/>
      <c r="Z181" s="78"/>
      <c r="AA181" s="78">
        <f t="shared" si="83"/>
        <v>0</v>
      </c>
      <c r="AB181" s="78">
        <f t="shared" si="84"/>
        <v>0</v>
      </c>
      <c r="AC181" s="78"/>
      <c r="AD181" s="78">
        <f t="shared" si="100"/>
        <v>1</v>
      </c>
      <c r="AE181" s="65">
        <f t="shared" si="100"/>
        <v>0</v>
      </c>
      <c r="AF181" s="65">
        <f t="shared" si="100"/>
        <v>0</v>
      </c>
      <c r="AG181" s="65">
        <f t="shared" si="85"/>
        <v>4</v>
      </c>
      <c r="AH181" s="90">
        <f t="shared" si="101"/>
        <v>90.03</v>
      </c>
      <c r="AI181" s="90">
        <f t="shared" si="101"/>
        <v>30.01</v>
      </c>
      <c r="AJ181" s="78"/>
      <c r="AK181" s="78"/>
      <c r="AL181" s="78">
        <f t="shared" si="102"/>
        <v>2</v>
      </c>
      <c r="AM181" s="78"/>
      <c r="AN181" s="78"/>
      <c r="AO181" s="78"/>
      <c r="AP181" s="79"/>
      <c r="AQ181" s="91">
        <f t="shared" si="105"/>
        <v>0</v>
      </c>
      <c r="AR181" s="81"/>
      <c r="AS181" s="108"/>
      <c r="AT181" s="109"/>
      <c r="AU181" s="109"/>
      <c r="AV181" s="110"/>
      <c r="AW181" s="110"/>
      <c r="AX181" s="111"/>
    </row>
    <row r="182" spans="1:50" s="70" customFormat="1" ht="16.5" x14ac:dyDescent="0.25">
      <c r="A182" s="101"/>
      <c r="B182" s="46" t="s">
        <v>340</v>
      </c>
      <c r="C182" s="117" t="s">
        <v>1</v>
      </c>
      <c r="D182" s="103">
        <v>45</v>
      </c>
      <c r="E182" s="99" t="s">
        <v>196</v>
      </c>
      <c r="F182" s="104"/>
      <c r="G182" s="104"/>
      <c r="H182" s="104"/>
      <c r="I182" s="106">
        <f>D182*3</f>
        <v>135</v>
      </c>
      <c r="J182" s="106">
        <f>D182</f>
        <v>45</v>
      </c>
      <c r="K182" s="97">
        <v>1</v>
      </c>
      <c r="L182" s="97"/>
      <c r="M182" s="97"/>
      <c r="N182" s="107">
        <f t="shared" si="104"/>
        <v>45</v>
      </c>
      <c r="O182" s="78">
        <v>0.5</v>
      </c>
      <c r="P182" s="101">
        <v>1</v>
      </c>
      <c r="Q182" s="101"/>
      <c r="R182" s="78">
        <v>1</v>
      </c>
      <c r="S182" s="78"/>
      <c r="T182" s="78"/>
      <c r="U182" s="78"/>
      <c r="V182" s="78">
        <f t="shared" si="106"/>
        <v>0</v>
      </c>
      <c r="W182" s="78">
        <f t="shared" si="99"/>
        <v>0</v>
      </c>
      <c r="X182" s="78">
        <f t="shared" si="91"/>
        <v>0</v>
      </c>
      <c r="Y182" s="78"/>
      <c r="Z182" s="78"/>
      <c r="AA182" s="78">
        <f t="shared" si="83"/>
        <v>0</v>
      </c>
      <c r="AB182" s="78">
        <f t="shared" si="84"/>
        <v>0</v>
      </c>
      <c r="AC182" s="78"/>
      <c r="AD182" s="78">
        <f t="shared" si="100"/>
        <v>1</v>
      </c>
      <c r="AE182" s="65">
        <f t="shared" si="100"/>
        <v>0</v>
      </c>
      <c r="AF182" s="65">
        <f t="shared" si="100"/>
        <v>0</v>
      </c>
      <c r="AG182" s="65">
        <f t="shared" si="85"/>
        <v>4</v>
      </c>
      <c r="AH182" s="90">
        <f t="shared" si="101"/>
        <v>135</v>
      </c>
      <c r="AI182" s="90">
        <f t="shared" si="101"/>
        <v>45</v>
      </c>
      <c r="AJ182" s="78">
        <v>8</v>
      </c>
      <c r="AK182" s="78"/>
      <c r="AL182" s="78">
        <f t="shared" si="102"/>
        <v>0</v>
      </c>
      <c r="AM182" s="78"/>
      <c r="AN182" s="78"/>
      <c r="AO182" s="78"/>
      <c r="AP182" s="79"/>
      <c r="AQ182" s="91">
        <f t="shared" si="105"/>
        <v>0</v>
      </c>
      <c r="AR182" s="81"/>
      <c r="AS182" s="108"/>
      <c r="AT182" s="109"/>
      <c r="AU182" s="109"/>
      <c r="AV182" s="110"/>
      <c r="AW182" s="110"/>
      <c r="AX182" s="111"/>
    </row>
    <row r="183" spans="1:50" s="70" customFormat="1" ht="15.75" x14ac:dyDescent="0.25">
      <c r="A183" s="101"/>
      <c r="B183" s="9" t="s">
        <v>289</v>
      </c>
      <c r="C183" s="104"/>
      <c r="D183" s="103"/>
      <c r="E183" s="104"/>
      <c r="F183" s="104"/>
      <c r="G183" s="104"/>
      <c r="H183" s="104"/>
      <c r="I183" s="106">
        <f t="shared" si="86"/>
        <v>0</v>
      </c>
      <c r="J183" s="106">
        <f t="shared" si="87"/>
        <v>0</v>
      </c>
      <c r="K183" s="97"/>
      <c r="L183" s="97"/>
      <c r="M183" s="97"/>
      <c r="N183" s="107">
        <f t="shared" si="104"/>
        <v>0</v>
      </c>
      <c r="O183" s="78"/>
      <c r="P183" s="101">
        <f t="shared" ref="P183:P206" si="107">K183</f>
        <v>0</v>
      </c>
      <c r="Q183" s="101">
        <f t="shared" si="88"/>
        <v>0</v>
      </c>
      <c r="R183" s="78"/>
      <c r="S183" s="78">
        <f t="shared" si="89"/>
        <v>0</v>
      </c>
      <c r="T183" s="78">
        <f t="shared" si="90"/>
        <v>0</v>
      </c>
      <c r="U183" s="78"/>
      <c r="V183" s="78">
        <f t="shared" si="106"/>
        <v>0</v>
      </c>
      <c r="W183" s="78">
        <f t="shared" si="99"/>
        <v>0</v>
      </c>
      <c r="X183" s="78">
        <f t="shared" si="91"/>
        <v>0</v>
      </c>
      <c r="Y183" s="78"/>
      <c r="Z183" s="78"/>
      <c r="AA183" s="78">
        <f t="shared" si="83"/>
        <v>0</v>
      </c>
      <c r="AB183" s="78">
        <f t="shared" si="84"/>
        <v>0</v>
      </c>
      <c r="AC183" s="78"/>
      <c r="AD183" s="78">
        <f t="shared" si="100"/>
        <v>0</v>
      </c>
      <c r="AE183" s="65">
        <f t="shared" si="100"/>
        <v>0</v>
      </c>
      <c r="AF183" s="65">
        <f t="shared" si="100"/>
        <v>0</v>
      </c>
      <c r="AG183" s="65">
        <f t="shared" si="85"/>
        <v>0</v>
      </c>
      <c r="AH183" s="90">
        <f t="shared" si="101"/>
        <v>0</v>
      </c>
      <c r="AI183" s="90">
        <f t="shared" si="101"/>
        <v>0</v>
      </c>
      <c r="AJ183" s="78"/>
      <c r="AK183" s="78"/>
      <c r="AL183" s="78">
        <f t="shared" si="102"/>
        <v>0</v>
      </c>
      <c r="AM183" s="78"/>
      <c r="AN183" s="78"/>
      <c r="AO183" s="78"/>
      <c r="AP183" s="79"/>
      <c r="AQ183" s="114"/>
      <c r="AR183" s="81"/>
      <c r="AS183" s="108"/>
      <c r="AT183" s="109"/>
      <c r="AU183" s="109"/>
      <c r="AV183" s="110"/>
      <c r="AW183" s="110"/>
      <c r="AX183" s="111"/>
    </row>
    <row r="184" spans="1:50" s="70" customFormat="1" ht="16.5" x14ac:dyDescent="0.25">
      <c r="A184" s="101"/>
      <c r="B184" s="46" t="s">
        <v>292</v>
      </c>
      <c r="C184" s="104"/>
      <c r="D184" s="103"/>
      <c r="E184" s="99" t="s">
        <v>196</v>
      </c>
      <c r="F184" s="104"/>
      <c r="G184" s="104"/>
      <c r="H184" s="104"/>
      <c r="I184" s="106"/>
      <c r="J184" s="106"/>
      <c r="K184" s="97"/>
      <c r="L184" s="97"/>
      <c r="M184" s="97"/>
      <c r="N184" s="107">
        <f t="shared" si="104"/>
        <v>0</v>
      </c>
      <c r="O184" s="78">
        <v>2</v>
      </c>
      <c r="P184" s="101">
        <f t="shared" si="107"/>
        <v>0</v>
      </c>
      <c r="Q184" s="101">
        <f t="shared" si="88"/>
        <v>0</v>
      </c>
      <c r="R184" s="78">
        <v>1</v>
      </c>
      <c r="S184" s="78">
        <f t="shared" si="89"/>
        <v>1</v>
      </c>
      <c r="T184" s="78">
        <v>3</v>
      </c>
      <c r="U184" s="78"/>
      <c r="V184" s="78">
        <f t="shared" si="106"/>
        <v>0</v>
      </c>
      <c r="W184" s="78">
        <f t="shared" si="99"/>
        <v>0</v>
      </c>
      <c r="X184" s="78">
        <f t="shared" si="91"/>
        <v>0</v>
      </c>
      <c r="Y184" s="78"/>
      <c r="Z184" s="78"/>
      <c r="AA184" s="78">
        <f t="shared" si="83"/>
        <v>0</v>
      </c>
      <c r="AB184" s="78">
        <f t="shared" si="84"/>
        <v>0</v>
      </c>
      <c r="AC184" s="78"/>
      <c r="AD184" s="78">
        <f t="shared" si="100"/>
        <v>0</v>
      </c>
      <c r="AE184" s="65">
        <f t="shared" si="100"/>
        <v>0</v>
      </c>
      <c r="AF184" s="65">
        <f t="shared" si="100"/>
        <v>0</v>
      </c>
      <c r="AG184" s="65">
        <f t="shared" si="85"/>
        <v>0</v>
      </c>
      <c r="AH184" s="90">
        <f t="shared" si="101"/>
        <v>0</v>
      </c>
      <c r="AI184" s="90">
        <f t="shared" si="101"/>
        <v>0</v>
      </c>
      <c r="AJ184" s="78"/>
      <c r="AK184" s="78"/>
      <c r="AL184" s="78">
        <f t="shared" si="102"/>
        <v>0</v>
      </c>
      <c r="AM184" s="78"/>
      <c r="AN184" s="78"/>
      <c r="AO184" s="78"/>
      <c r="AP184" s="79"/>
      <c r="AQ184" s="114"/>
      <c r="AR184" s="81"/>
      <c r="AS184" s="108"/>
      <c r="AT184" s="109"/>
      <c r="AU184" s="109"/>
      <c r="AV184" s="110"/>
      <c r="AW184" s="110"/>
      <c r="AX184" s="111"/>
    </row>
    <row r="185" spans="1:50" s="70" customFormat="1" ht="16.5" x14ac:dyDescent="0.25">
      <c r="A185" s="101"/>
      <c r="B185" s="46" t="s">
        <v>293</v>
      </c>
      <c r="C185" s="104" t="s">
        <v>288</v>
      </c>
      <c r="D185" s="105">
        <v>48.88</v>
      </c>
      <c r="E185" s="99" t="s">
        <v>196</v>
      </c>
      <c r="F185" s="104"/>
      <c r="G185" s="105">
        <v>2</v>
      </c>
      <c r="H185" s="104"/>
      <c r="I185" s="106">
        <f t="shared" si="86"/>
        <v>146.64000000000001</v>
      </c>
      <c r="J185" s="106">
        <f t="shared" si="87"/>
        <v>48.88</v>
      </c>
      <c r="K185" s="97">
        <v>1</v>
      </c>
      <c r="L185" s="97"/>
      <c r="M185" s="97"/>
      <c r="N185" s="107">
        <f t="shared" si="104"/>
        <v>48.88</v>
      </c>
      <c r="O185" s="78"/>
      <c r="P185" s="101">
        <f t="shared" si="107"/>
        <v>1</v>
      </c>
      <c r="Q185" s="101">
        <f t="shared" si="88"/>
        <v>1</v>
      </c>
      <c r="R185" s="78"/>
      <c r="S185" s="78">
        <f t="shared" si="89"/>
        <v>0</v>
      </c>
      <c r="T185" s="78">
        <f t="shared" si="90"/>
        <v>0</v>
      </c>
      <c r="U185" s="78">
        <v>1</v>
      </c>
      <c r="V185" s="78">
        <f t="shared" si="106"/>
        <v>0</v>
      </c>
      <c r="W185" s="78">
        <f t="shared" si="99"/>
        <v>4</v>
      </c>
      <c r="X185" s="78">
        <f t="shared" si="91"/>
        <v>1</v>
      </c>
      <c r="Y185" s="78"/>
      <c r="Z185" s="78"/>
      <c r="AA185" s="78">
        <f t="shared" si="83"/>
        <v>0</v>
      </c>
      <c r="AB185" s="78">
        <f t="shared" si="84"/>
        <v>0</v>
      </c>
      <c r="AC185" s="78"/>
      <c r="AD185" s="78">
        <f t="shared" si="100"/>
        <v>1</v>
      </c>
      <c r="AE185" s="65">
        <f t="shared" si="100"/>
        <v>0</v>
      </c>
      <c r="AF185" s="65">
        <f t="shared" si="100"/>
        <v>0</v>
      </c>
      <c r="AG185" s="65">
        <f t="shared" si="85"/>
        <v>4</v>
      </c>
      <c r="AH185" s="90">
        <f t="shared" si="101"/>
        <v>146.64000000000001</v>
      </c>
      <c r="AI185" s="90">
        <f t="shared" si="101"/>
        <v>48.88</v>
      </c>
      <c r="AJ185" s="78"/>
      <c r="AK185" s="78"/>
      <c r="AL185" s="78">
        <f t="shared" si="102"/>
        <v>4</v>
      </c>
      <c r="AM185" s="78"/>
      <c r="AN185" s="78"/>
      <c r="AO185" s="78"/>
      <c r="AP185" s="79"/>
      <c r="AQ185" s="91">
        <f t="shared" ref="AQ185:AQ189" si="108">+N185-AI185</f>
        <v>0</v>
      </c>
      <c r="AR185" s="81"/>
      <c r="AS185" s="108"/>
      <c r="AT185" s="109"/>
      <c r="AU185" s="109"/>
      <c r="AV185" s="110"/>
      <c r="AW185" s="110"/>
      <c r="AX185" s="111"/>
    </row>
    <row r="186" spans="1:50" s="70" customFormat="1" ht="16.5" x14ac:dyDescent="0.25">
      <c r="A186" s="101"/>
      <c r="B186" s="46" t="s">
        <v>294</v>
      </c>
      <c r="C186" s="104" t="s">
        <v>288</v>
      </c>
      <c r="D186" s="105">
        <v>48.94</v>
      </c>
      <c r="E186" s="99" t="s">
        <v>196</v>
      </c>
      <c r="F186" s="105">
        <v>1</v>
      </c>
      <c r="G186" s="105">
        <v>1</v>
      </c>
      <c r="H186" s="104"/>
      <c r="I186" s="106">
        <f t="shared" si="86"/>
        <v>146.82</v>
      </c>
      <c r="J186" s="106">
        <f t="shared" si="87"/>
        <v>48.94</v>
      </c>
      <c r="K186" s="97">
        <v>1</v>
      </c>
      <c r="L186" s="97"/>
      <c r="M186" s="97"/>
      <c r="N186" s="107">
        <f t="shared" si="104"/>
        <v>48.94</v>
      </c>
      <c r="O186" s="78"/>
      <c r="P186" s="101">
        <f t="shared" si="107"/>
        <v>1</v>
      </c>
      <c r="Q186" s="101">
        <f t="shared" si="88"/>
        <v>1</v>
      </c>
      <c r="R186" s="78"/>
      <c r="S186" s="78">
        <f t="shared" si="89"/>
        <v>0</v>
      </c>
      <c r="T186" s="78">
        <f t="shared" si="90"/>
        <v>0</v>
      </c>
      <c r="U186" s="78"/>
      <c r="V186" s="78">
        <f t="shared" si="106"/>
        <v>0</v>
      </c>
      <c r="W186" s="78">
        <f t="shared" si="99"/>
        <v>4</v>
      </c>
      <c r="X186" s="78">
        <f t="shared" si="91"/>
        <v>0</v>
      </c>
      <c r="Y186" s="78"/>
      <c r="Z186" s="78"/>
      <c r="AA186" s="78">
        <f t="shared" si="83"/>
        <v>0</v>
      </c>
      <c r="AB186" s="78">
        <f t="shared" si="84"/>
        <v>0</v>
      </c>
      <c r="AC186" s="78"/>
      <c r="AD186" s="78">
        <f t="shared" si="100"/>
        <v>1</v>
      </c>
      <c r="AE186" s="65">
        <f t="shared" si="100"/>
        <v>0</v>
      </c>
      <c r="AF186" s="65">
        <f t="shared" si="100"/>
        <v>0</v>
      </c>
      <c r="AG186" s="65">
        <f t="shared" si="85"/>
        <v>4</v>
      </c>
      <c r="AH186" s="90">
        <f t="shared" si="101"/>
        <v>146.82</v>
      </c>
      <c r="AI186" s="90">
        <f t="shared" si="101"/>
        <v>48.94</v>
      </c>
      <c r="AJ186" s="78"/>
      <c r="AK186" s="78"/>
      <c r="AL186" s="78">
        <f t="shared" si="102"/>
        <v>4</v>
      </c>
      <c r="AM186" s="78"/>
      <c r="AN186" s="78"/>
      <c r="AO186" s="78"/>
      <c r="AP186" s="79"/>
      <c r="AQ186" s="91">
        <f t="shared" si="108"/>
        <v>0</v>
      </c>
      <c r="AR186" s="81"/>
      <c r="AS186" s="108"/>
      <c r="AT186" s="109"/>
      <c r="AU186" s="109"/>
      <c r="AV186" s="110"/>
      <c r="AW186" s="110"/>
      <c r="AX186" s="111"/>
    </row>
    <row r="187" spans="1:50" s="70" customFormat="1" ht="16.5" x14ac:dyDescent="0.25">
      <c r="A187" s="101"/>
      <c r="B187" s="46" t="s">
        <v>295</v>
      </c>
      <c r="C187" s="104" t="s">
        <v>288</v>
      </c>
      <c r="D187" s="105">
        <v>50.06</v>
      </c>
      <c r="E187" s="99" t="s">
        <v>196</v>
      </c>
      <c r="F187" s="104"/>
      <c r="G187" s="105">
        <v>1</v>
      </c>
      <c r="H187" s="104"/>
      <c r="I187" s="106">
        <f t="shared" si="86"/>
        <v>150.18</v>
      </c>
      <c r="J187" s="106">
        <f t="shared" si="87"/>
        <v>50.06</v>
      </c>
      <c r="K187" s="97">
        <v>1</v>
      </c>
      <c r="L187" s="97"/>
      <c r="M187" s="97"/>
      <c r="N187" s="107">
        <f t="shared" si="104"/>
        <v>50.06</v>
      </c>
      <c r="O187" s="78"/>
      <c r="P187" s="101">
        <f t="shared" si="107"/>
        <v>1</v>
      </c>
      <c r="Q187" s="101">
        <f t="shared" si="88"/>
        <v>1</v>
      </c>
      <c r="R187" s="78"/>
      <c r="S187" s="78">
        <f t="shared" si="89"/>
        <v>0</v>
      </c>
      <c r="T187" s="78">
        <f t="shared" si="90"/>
        <v>0</v>
      </c>
      <c r="U187" s="78"/>
      <c r="V187" s="78">
        <f t="shared" si="106"/>
        <v>0</v>
      </c>
      <c r="W187" s="78">
        <f t="shared" si="99"/>
        <v>2</v>
      </c>
      <c r="X187" s="78">
        <f t="shared" si="91"/>
        <v>0</v>
      </c>
      <c r="Y187" s="78"/>
      <c r="Z187" s="78"/>
      <c r="AA187" s="78">
        <f t="shared" si="83"/>
        <v>0</v>
      </c>
      <c r="AB187" s="78">
        <f t="shared" si="84"/>
        <v>0</v>
      </c>
      <c r="AC187" s="78"/>
      <c r="AD187" s="78">
        <f t="shared" si="100"/>
        <v>1</v>
      </c>
      <c r="AE187" s="65">
        <f t="shared" si="100"/>
        <v>0</v>
      </c>
      <c r="AF187" s="65">
        <f t="shared" si="100"/>
        <v>0</v>
      </c>
      <c r="AG187" s="65">
        <f t="shared" si="85"/>
        <v>4</v>
      </c>
      <c r="AH187" s="90">
        <f t="shared" si="101"/>
        <v>150.18</v>
      </c>
      <c r="AI187" s="90">
        <f t="shared" si="101"/>
        <v>50.06</v>
      </c>
      <c r="AJ187" s="78"/>
      <c r="AK187" s="78"/>
      <c r="AL187" s="78">
        <f t="shared" si="102"/>
        <v>2</v>
      </c>
      <c r="AM187" s="78"/>
      <c r="AN187" s="78"/>
      <c r="AO187" s="78"/>
      <c r="AP187" s="79"/>
      <c r="AQ187" s="91">
        <f t="shared" si="108"/>
        <v>0</v>
      </c>
      <c r="AR187" s="81"/>
      <c r="AS187" s="108"/>
      <c r="AT187" s="109"/>
      <c r="AU187" s="109"/>
      <c r="AV187" s="110"/>
      <c r="AW187" s="110"/>
      <c r="AX187" s="111"/>
    </row>
    <row r="188" spans="1:50" s="70" customFormat="1" ht="16.5" x14ac:dyDescent="0.25">
      <c r="A188" s="101"/>
      <c r="B188" s="46" t="s">
        <v>296</v>
      </c>
      <c r="C188" s="104" t="s">
        <v>288</v>
      </c>
      <c r="D188" s="105">
        <v>40.42</v>
      </c>
      <c r="E188" s="99" t="s">
        <v>196</v>
      </c>
      <c r="F188" s="104"/>
      <c r="G188" s="105">
        <v>1</v>
      </c>
      <c r="H188" s="104"/>
      <c r="I188" s="106">
        <f t="shared" si="86"/>
        <v>121.26</v>
      </c>
      <c r="J188" s="106">
        <f t="shared" si="87"/>
        <v>40.42</v>
      </c>
      <c r="K188" s="97">
        <v>1</v>
      </c>
      <c r="L188" s="97"/>
      <c r="M188" s="97"/>
      <c r="N188" s="107">
        <f t="shared" si="104"/>
        <v>40.42</v>
      </c>
      <c r="O188" s="78"/>
      <c r="P188" s="101">
        <f t="shared" si="107"/>
        <v>1</v>
      </c>
      <c r="Q188" s="101">
        <f t="shared" si="88"/>
        <v>1</v>
      </c>
      <c r="R188" s="78"/>
      <c r="S188" s="78">
        <f t="shared" si="89"/>
        <v>0</v>
      </c>
      <c r="T188" s="78">
        <f t="shared" si="90"/>
        <v>0</v>
      </c>
      <c r="U188" s="78"/>
      <c r="V188" s="78">
        <f t="shared" si="106"/>
        <v>0</v>
      </c>
      <c r="W188" s="78">
        <f t="shared" si="99"/>
        <v>2</v>
      </c>
      <c r="X188" s="78">
        <f t="shared" si="91"/>
        <v>0</v>
      </c>
      <c r="Y188" s="78"/>
      <c r="Z188" s="78"/>
      <c r="AA188" s="78">
        <f t="shared" si="83"/>
        <v>0</v>
      </c>
      <c r="AB188" s="78">
        <f t="shared" si="84"/>
        <v>0</v>
      </c>
      <c r="AC188" s="78"/>
      <c r="AD188" s="78">
        <f t="shared" si="100"/>
        <v>1</v>
      </c>
      <c r="AE188" s="65">
        <f t="shared" si="100"/>
        <v>0</v>
      </c>
      <c r="AF188" s="65">
        <f t="shared" si="100"/>
        <v>0</v>
      </c>
      <c r="AG188" s="65">
        <f t="shared" si="85"/>
        <v>4</v>
      </c>
      <c r="AH188" s="90">
        <f t="shared" si="101"/>
        <v>121.26</v>
      </c>
      <c r="AI188" s="90">
        <f t="shared" si="101"/>
        <v>40.42</v>
      </c>
      <c r="AJ188" s="78"/>
      <c r="AK188" s="78"/>
      <c r="AL188" s="78">
        <f t="shared" si="102"/>
        <v>2</v>
      </c>
      <c r="AM188" s="78"/>
      <c r="AN188" s="78"/>
      <c r="AO188" s="78"/>
      <c r="AP188" s="79"/>
      <c r="AQ188" s="91">
        <f t="shared" si="108"/>
        <v>0</v>
      </c>
      <c r="AR188" s="81"/>
      <c r="AS188" s="108"/>
      <c r="AT188" s="109"/>
      <c r="AU188" s="109"/>
      <c r="AV188" s="110"/>
      <c r="AW188" s="110"/>
      <c r="AX188" s="111"/>
    </row>
    <row r="189" spans="1:50" s="70" customFormat="1" ht="16.5" x14ac:dyDescent="0.25">
      <c r="A189" s="101"/>
      <c r="B189" s="46" t="s">
        <v>297</v>
      </c>
      <c r="C189" s="117" t="s">
        <v>1</v>
      </c>
      <c r="D189" s="105">
        <f>39.64+3</f>
        <v>42.64</v>
      </c>
      <c r="E189" s="99" t="s">
        <v>196</v>
      </c>
      <c r="F189" s="105">
        <v>1</v>
      </c>
      <c r="G189" s="105">
        <v>2</v>
      </c>
      <c r="H189" s="105">
        <v>1</v>
      </c>
      <c r="I189" s="106">
        <f t="shared" si="86"/>
        <v>127.92</v>
      </c>
      <c r="J189" s="106">
        <f t="shared" si="87"/>
        <v>42.64</v>
      </c>
      <c r="K189" s="97">
        <v>1</v>
      </c>
      <c r="L189" s="97"/>
      <c r="M189" s="97"/>
      <c r="N189" s="107">
        <f t="shared" si="104"/>
        <v>42.64</v>
      </c>
      <c r="O189" s="78">
        <v>0.5</v>
      </c>
      <c r="P189" s="101">
        <f t="shared" si="107"/>
        <v>1</v>
      </c>
      <c r="Q189" s="101"/>
      <c r="R189" s="78">
        <v>1</v>
      </c>
      <c r="S189" s="78"/>
      <c r="T189" s="78"/>
      <c r="U189" s="78">
        <v>1</v>
      </c>
      <c r="V189" s="78">
        <f t="shared" si="106"/>
        <v>4</v>
      </c>
      <c r="W189" s="78">
        <f t="shared" si="99"/>
        <v>6</v>
      </c>
      <c r="X189" s="78">
        <f t="shared" si="91"/>
        <v>1</v>
      </c>
      <c r="Y189" s="78"/>
      <c r="Z189" s="78"/>
      <c r="AA189" s="78">
        <f t="shared" si="83"/>
        <v>0</v>
      </c>
      <c r="AB189" s="78">
        <f t="shared" si="84"/>
        <v>0</v>
      </c>
      <c r="AC189" s="78"/>
      <c r="AD189" s="78">
        <f t="shared" si="100"/>
        <v>1</v>
      </c>
      <c r="AE189" s="65">
        <f t="shared" si="100"/>
        <v>0</v>
      </c>
      <c r="AF189" s="65">
        <f t="shared" si="100"/>
        <v>0</v>
      </c>
      <c r="AG189" s="65">
        <f t="shared" si="85"/>
        <v>4</v>
      </c>
      <c r="AH189" s="90">
        <f t="shared" si="101"/>
        <v>127.92</v>
      </c>
      <c r="AI189" s="90">
        <f t="shared" si="101"/>
        <v>42.64</v>
      </c>
      <c r="AJ189" s="78">
        <v>8</v>
      </c>
      <c r="AK189" s="78"/>
      <c r="AL189" s="78">
        <f t="shared" si="102"/>
        <v>10</v>
      </c>
      <c r="AM189" s="78"/>
      <c r="AN189" s="78"/>
      <c r="AO189" s="78"/>
      <c r="AP189" s="79"/>
      <c r="AQ189" s="91">
        <f t="shared" si="108"/>
        <v>0</v>
      </c>
      <c r="AR189" s="81"/>
      <c r="AS189" s="108"/>
      <c r="AT189" s="109"/>
      <c r="AU189" s="109"/>
      <c r="AV189" s="110"/>
      <c r="AW189" s="110"/>
      <c r="AX189" s="111"/>
    </row>
    <row r="190" spans="1:50" s="70" customFormat="1" ht="16.5" x14ac:dyDescent="0.25">
      <c r="A190" s="101"/>
      <c r="B190" s="126" t="s">
        <v>252</v>
      </c>
      <c r="C190" s="104"/>
      <c r="D190" s="103"/>
      <c r="E190" s="99" t="s">
        <v>196</v>
      </c>
      <c r="F190" s="104"/>
      <c r="G190" s="104"/>
      <c r="H190" s="104"/>
      <c r="I190" s="106">
        <f t="shared" si="86"/>
        <v>0</v>
      </c>
      <c r="J190" s="106">
        <f t="shared" si="87"/>
        <v>0</v>
      </c>
      <c r="K190" s="97"/>
      <c r="L190" s="97"/>
      <c r="M190" s="97"/>
      <c r="N190" s="107">
        <f t="shared" si="104"/>
        <v>0</v>
      </c>
      <c r="O190" s="78"/>
      <c r="P190" s="101">
        <f t="shared" si="107"/>
        <v>0</v>
      </c>
      <c r="Q190" s="101">
        <f t="shared" si="88"/>
        <v>0</v>
      </c>
      <c r="R190" s="78">
        <v>1</v>
      </c>
      <c r="S190" s="78">
        <f t="shared" si="89"/>
        <v>1</v>
      </c>
      <c r="T190" s="78">
        <v>3</v>
      </c>
      <c r="U190" s="78"/>
      <c r="V190" s="78">
        <v>8</v>
      </c>
      <c r="W190" s="78">
        <f t="shared" si="99"/>
        <v>0</v>
      </c>
      <c r="X190" s="78">
        <f t="shared" si="91"/>
        <v>0</v>
      </c>
      <c r="Y190" s="78"/>
      <c r="Z190" s="78"/>
      <c r="AA190" s="78">
        <f t="shared" si="83"/>
        <v>0</v>
      </c>
      <c r="AB190" s="78">
        <f t="shared" si="84"/>
        <v>0</v>
      </c>
      <c r="AC190" s="78"/>
      <c r="AD190" s="78">
        <f t="shared" si="100"/>
        <v>0</v>
      </c>
      <c r="AE190" s="65">
        <f t="shared" si="100"/>
        <v>0</v>
      </c>
      <c r="AF190" s="65">
        <f t="shared" si="100"/>
        <v>0</v>
      </c>
      <c r="AG190" s="65">
        <f t="shared" si="85"/>
        <v>0</v>
      </c>
      <c r="AH190" s="90">
        <f t="shared" si="101"/>
        <v>0</v>
      </c>
      <c r="AI190" s="90">
        <f t="shared" si="101"/>
        <v>0</v>
      </c>
      <c r="AJ190" s="78"/>
      <c r="AK190" s="78"/>
      <c r="AL190" s="78">
        <f t="shared" si="102"/>
        <v>8</v>
      </c>
      <c r="AM190" s="78"/>
      <c r="AN190" s="78"/>
      <c r="AO190" s="78"/>
      <c r="AP190" s="79"/>
      <c r="AQ190" s="114"/>
      <c r="AR190" s="81"/>
      <c r="AS190" s="108"/>
      <c r="AT190" s="109"/>
      <c r="AU190" s="109"/>
      <c r="AV190" s="110"/>
      <c r="AW190" s="110"/>
      <c r="AX190" s="111"/>
    </row>
    <row r="191" spans="1:50" s="70" customFormat="1" ht="16.5" x14ac:dyDescent="0.25">
      <c r="A191" s="101"/>
      <c r="B191" s="46" t="s">
        <v>341</v>
      </c>
      <c r="C191" s="104" t="s">
        <v>288</v>
      </c>
      <c r="D191" s="105">
        <v>24.43</v>
      </c>
      <c r="E191" s="99" t="s">
        <v>196</v>
      </c>
      <c r="F191" s="105">
        <v>1</v>
      </c>
      <c r="G191" s="105">
        <v>1</v>
      </c>
      <c r="H191" s="104"/>
      <c r="I191" s="106">
        <f t="shared" si="86"/>
        <v>73.289999999999992</v>
      </c>
      <c r="J191" s="106">
        <f t="shared" si="87"/>
        <v>24.43</v>
      </c>
      <c r="K191" s="97">
        <v>1</v>
      </c>
      <c r="L191" s="97"/>
      <c r="M191" s="97"/>
      <c r="N191" s="107">
        <f t="shared" si="104"/>
        <v>24.43</v>
      </c>
      <c r="O191" s="78"/>
      <c r="P191" s="101">
        <f t="shared" si="107"/>
        <v>1</v>
      </c>
      <c r="Q191" s="101">
        <f t="shared" si="88"/>
        <v>1</v>
      </c>
      <c r="R191" s="78"/>
      <c r="S191" s="78">
        <f t="shared" si="89"/>
        <v>0</v>
      </c>
      <c r="T191" s="78">
        <f t="shared" si="90"/>
        <v>0</v>
      </c>
      <c r="U191" s="78"/>
      <c r="V191" s="78">
        <f t="shared" ref="V191:V207" si="109">H191*4</f>
        <v>0</v>
      </c>
      <c r="W191" s="78">
        <f t="shared" si="99"/>
        <v>4</v>
      </c>
      <c r="X191" s="78">
        <f t="shared" si="91"/>
        <v>0</v>
      </c>
      <c r="Y191" s="78"/>
      <c r="Z191" s="78"/>
      <c r="AA191" s="78">
        <f t="shared" si="83"/>
        <v>0</v>
      </c>
      <c r="AB191" s="78">
        <f t="shared" si="84"/>
        <v>0</v>
      </c>
      <c r="AC191" s="78"/>
      <c r="AD191" s="78">
        <f t="shared" si="100"/>
        <v>1</v>
      </c>
      <c r="AE191" s="65">
        <f t="shared" si="100"/>
        <v>0</v>
      </c>
      <c r="AF191" s="65">
        <f t="shared" si="100"/>
        <v>0</v>
      </c>
      <c r="AG191" s="65">
        <f t="shared" si="85"/>
        <v>4</v>
      </c>
      <c r="AH191" s="90">
        <f t="shared" si="101"/>
        <v>73.289999999999992</v>
      </c>
      <c r="AI191" s="90">
        <f t="shared" si="101"/>
        <v>24.43</v>
      </c>
      <c r="AJ191" s="78"/>
      <c r="AK191" s="78"/>
      <c r="AL191" s="78">
        <f t="shared" si="102"/>
        <v>4</v>
      </c>
      <c r="AM191" s="78"/>
      <c r="AN191" s="78"/>
      <c r="AO191" s="78"/>
      <c r="AP191" s="79"/>
      <c r="AQ191" s="91">
        <f t="shared" ref="AQ191:AQ200" si="110">+N191-AI191</f>
        <v>0</v>
      </c>
      <c r="AR191" s="81"/>
      <c r="AS191" s="108"/>
      <c r="AT191" s="109"/>
      <c r="AU191" s="109"/>
      <c r="AV191" s="110"/>
      <c r="AW191" s="110"/>
      <c r="AX191" s="111"/>
    </row>
    <row r="192" spans="1:50" s="70" customFormat="1" ht="16.5" x14ac:dyDescent="0.25">
      <c r="A192" s="101"/>
      <c r="B192" s="46" t="s">
        <v>342</v>
      </c>
      <c r="C192" s="104" t="s">
        <v>288</v>
      </c>
      <c r="D192" s="105">
        <v>51.78</v>
      </c>
      <c r="E192" s="99" t="s">
        <v>196</v>
      </c>
      <c r="F192" s="104"/>
      <c r="G192" s="105">
        <v>1</v>
      </c>
      <c r="H192" s="104"/>
      <c r="I192" s="106">
        <f t="shared" si="86"/>
        <v>155.34</v>
      </c>
      <c r="J192" s="106">
        <f t="shared" si="87"/>
        <v>51.78</v>
      </c>
      <c r="K192" s="97">
        <v>1</v>
      </c>
      <c r="L192" s="97"/>
      <c r="M192" s="97"/>
      <c r="N192" s="107">
        <f t="shared" si="104"/>
        <v>51.78</v>
      </c>
      <c r="O192" s="78"/>
      <c r="P192" s="101">
        <f t="shared" si="107"/>
        <v>1</v>
      </c>
      <c r="Q192" s="101">
        <f t="shared" si="88"/>
        <v>1</v>
      </c>
      <c r="R192" s="78"/>
      <c r="S192" s="78">
        <f t="shared" si="89"/>
        <v>0</v>
      </c>
      <c r="T192" s="78">
        <f t="shared" si="90"/>
        <v>0</v>
      </c>
      <c r="U192" s="78"/>
      <c r="V192" s="78">
        <f t="shared" si="109"/>
        <v>0</v>
      </c>
      <c r="W192" s="78">
        <f t="shared" si="99"/>
        <v>2</v>
      </c>
      <c r="X192" s="78">
        <f t="shared" si="91"/>
        <v>0</v>
      </c>
      <c r="Y192" s="78"/>
      <c r="Z192" s="78"/>
      <c r="AA192" s="78">
        <f t="shared" si="83"/>
        <v>0</v>
      </c>
      <c r="AB192" s="78">
        <f t="shared" si="84"/>
        <v>0</v>
      </c>
      <c r="AC192" s="78"/>
      <c r="AD192" s="78">
        <f t="shared" si="100"/>
        <v>1</v>
      </c>
      <c r="AE192" s="65">
        <f t="shared" si="100"/>
        <v>0</v>
      </c>
      <c r="AF192" s="65">
        <f t="shared" si="100"/>
        <v>0</v>
      </c>
      <c r="AG192" s="65">
        <f t="shared" si="85"/>
        <v>4</v>
      </c>
      <c r="AH192" s="90">
        <f t="shared" si="101"/>
        <v>155.34</v>
      </c>
      <c r="AI192" s="90">
        <f t="shared" si="101"/>
        <v>51.78</v>
      </c>
      <c r="AJ192" s="78"/>
      <c r="AK192" s="78"/>
      <c r="AL192" s="78">
        <f t="shared" si="102"/>
        <v>2</v>
      </c>
      <c r="AM192" s="78"/>
      <c r="AN192" s="78"/>
      <c r="AO192" s="78"/>
      <c r="AP192" s="79"/>
      <c r="AQ192" s="91">
        <f t="shared" si="110"/>
        <v>0</v>
      </c>
      <c r="AR192" s="81"/>
      <c r="AS192" s="108"/>
      <c r="AT192" s="109"/>
      <c r="AU192" s="109"/>
      <c r="AV192" s="110"/>
      <c r="AW192" s="110"/>
      <c r="AX192" s="111"/>
    </row>
    <row r="193" spans="1:50" s="70" customFormat="1" ht="16.5" x14ac:dyDescent="0.25">
      <c r="A193" s="101"/>
      <c r="B193" s="46" t="s">
        <v>343</v>
      </c>
      <c r="C193" s="104" t="s">
        <v>288</v>
      </c>
      <c r="D193" s="105">
        <v>52.61</v>
      </c>
      <c r="E193" s="99" t="s">
        <v>196</v>
      </c>
      <c r="F193" s="104"/>
      <c r="G193" s="105">
        <v>2</v>
      </c>
      <c r="H193" s="104"/>
      <c r="I193" s="106">
        <f t="shared" si="86"/>
        <v>157.82999999999998</v>
      </c>
      <c r="J193" s="106">
        <f t="shared" si="87"/>
        <v>52.61</v>
      </c>
      <c r="K193" s="97">
        <v>1</v>
      </c>
      <c r="L193" s="97"/>
      <c r="M193" s="97"/>
      <c r="N193" s="107">
        <f t="shared" si="104"/>
        <v>52.61</v>
      </c>
      <c r="O193" s="78"/>
      <c r="P193" s="101">
        <f t="shared" si="107"/>
        <v>1</v>
      </c>
      <c r="Q193" s="101">
        <f t="shared" si="88"/>
        <v>1</v>
      </c>
      <c r="R193" s="78"/>
      <c r="S193" s="78">
        <f t="shared" si="89"/>
        <v>0</v>
      </c>
      <c r="T193" s="78">
        <f t="shared" si="90"/>
        <v>0</v>
      </c>
      <c r="U193" s="78"/>
      <c r="V193" s="78">
        <f t="shared" si="109"/>
        <v>0</v>
      </c>
      <c r="W193" s="78">
        <f t="shared" si="99"/>
        <v>4</v>
      </c>
      <c r="X193" s="78">
        <f t="shared" si="91"/>
        <v>0</v>
      </c>
      <c r="Y193" s="78"/>
      <c r="Z193" s="78"/>
      <c r="AA193" s="78">
        <f t="shared" si="83"/>
        <v>0</v>
      </c>
      <c r="AB193" s="78">
        <f t="shared" si="84"/>
        <v>0</v>
      </c>
      <c r="AC193" s="78"/>
      <c r="AD193" s="78">
        <f t="shared" si="100"/>
        <v>1</v>
      </c>
      <c r="AE193" s="65">
        <f t="shared" si="100"/>
        <v>0</v>
      </c>
      <c r="AF193" s="65">
        <f t="shared" si="100"/>
        <v>0</v>
      </c>
      <c r="AG193" s="65">
        <f t="shared" si="85"/>
        <v>4</v>
      </c>
      <c r="AH193" s="90">
        <f t="shared" si="101"/>
        <v>157.82999999999998</v>
      </c>
      <c r="AI193" s="90">
        <f t="shared" si="101"/>
        <v>52.61</v>
      </c>
      <c r="AJ193" s="78"/>
      <c r="AK193" s="78"/>
      <c r="AL193" s="78">
        <f t="shared" si="102"/>
        <v>4</v>
      </c>
      <c r="AM193" s="78"/>
      <c r="AN193" s="78"/>
      <c r="AO193" s="78"/>
      <c r="AP193" s="79"/>
      <c r="AQ193" s="91">
        <f t="shared" si="110"/>
        <v>0</v>
      </c>
      <c r="AR193" s="81"/>
      <c r="AS193" s="108"/>
      <c r="AT193" s="109"/>
      <c r="AU193" s="109"/>
      <c r="AV193" s="110"/>
      <c r="AW193" s="110"/>
      <c r="AX193" s="111"/>
    </row>
    <row r="194" spans="1:50" s="70" customFormat="1" ht="16.5" x14ac:dyDescent="0.25">
      <c r="A194" s="101"/>
      <c r="B194" s="46" t="s">
        <v>344</v>
      </c>
      <c r="C194" s="104" t="s">
        <v>288</v>
      </c>
      <c r="D194" s="105">
        <f>43.21+3</f>
        <v>46.21</v>
      </c>
      <c r="E194" s="99" t="s">
        <v>196</v>
      </c>
      <c r="F194" s="104"/>
      <c r="G194" s="105">
        <v>1</v>
      </c>
      <c r="H194" s="104"/>
      <c r="I194" s="106">
        <f t="shared" si="86"/>
        <v>138.63</v>
      </c>
      <c r="J194" s="106">
        <f t="shared" si="87"/>
        <v>46.21</v>
      </c>
      <c r="K194" s="97">
        <v>1</v>
      </c>
      <c r="L194" s="97"/>
      <c r="M194" s="97"/>
      <c r="N194" s="107">
        <f t="shared" si="104"/>
        <v>46.21</v>
      </c>
      <c r="O194" s="78"/>
      <c r="P194" s="101">
        <f t="shared" si="107"/>
        <v>1</v>
      </c>
      <c r="Q194" s="101">
        <f t="shared" si="88"/>
        <v>1</v>
      </c>
      <c r="R194" s="78"/>
      <c r="S194" s="78">
        <f t="shared" si="89"/>
        <v>0</v>
      </c>
      <c r="T194" s="78">
        <f t="shared" si="90"/>
        <v>0</v>
      </c>
      <c r="U194" s="78"/>
      <c r="V194" s="78">
        <f t="shared" si="109"/>
        <v>0</v>
      </c>
      <c r="W194" s="78">
        <f t="shared" si="99"/>
        <v>2</v>
      </c>
      <c r="X194" s="78">
        <f t="shared" si="91"/>
        <v>0</v>
      </c>
      <c r="Y194" s="78"/>
      <c r="Z194" s="78"/>
      <c r="AA194" s="78">
        <f t="shared" si="83"/>
        <v>0</v>
      </c>
      <c r="AB194" s="78">
        <f t="shared" si="84"/>
        <v>0</v>
      </c>
      <c r="AC194" s="78"/>
      <c r="AD194" s="78">
        <f t="shared" si="100"/>
        <v>1</v>
      </c>
      <c r="AE194" s="65">
        <f t="shared" si="100"/>
        <v>0</v>
      </c>
      <c r="AF194" s="65">
        <f t="shared" si="100"/>
        <v>0</v>
      </c>
      <c r="AG194" s="65">
        <f t="shared" si="85"/>
        <v>4</v>
      </c>
      <c r="AH194" s="90">
        <f t="shared" si="101"/>
        <v>138.63</v>
      </c>
      <c r="AI194" s="90">
        <f t="shared" si="101"/>
        <v>46.21</v>
      </c>
      <c r="AJ194" s="78"/>
      <c r="AK194" s="78"/>
      <c r="AL194" s="78">
        <f t="shared" si="102"/>
        <v>2</v>
      </c>
      <c r="AM194" s="78"/>
      <c r="AN194" s="78"/>
      <c r="AO194" s="78"/>
      <c r="AP194" s="79"/>
      <c r="AQ194" s="91">
        <f t="shared" si="110"/>
        <v>0</v>
      </c>
      <c r="AR194" s="81"/>
      <c r="AS194" s="108"/>
      <c r="AT194" s="109"/>
      <c r="AU194" s="109"/>
      <c r="AV194" s="110"/>
      <c r="AW194" s="110"/>
      <c r="AX194" s="111"/>
    </row>
    <row r="195" spans="1:50" s="70" customFormat="1" ht="16.5" x14ac:dyDescent="0.25">
      <c r="A195" s="101"/>
      <c r="B195" s="46" t="s">
        <v>345</v>
      </c>
      <c r="C195" s="104" t="s">
        <v>288</v>
      </c>
      <c r="D195" s="105">
        <v>45.83</v>
      </c>
      <c r="E195" s="99" t="s">
        <v>196</v>
      </c>
      <c r="F195" s="104"/>
      <c r="G195" s="105">
        <v>1</v>
      </c>
      <c r="H195" s="105">
        <v>1</v>
      </c>
      <c r="I195" s="106">
        <f t="shared" si="86"/>
        <v>137.49</v>
      </c>
      <c r="J195" s="106">
        <f t="shared" si="87"/>
        <v>45.83</v>
      </c>
      <c r="K195" s="97">
        <v>1</v>
      </c>
      <c r="L195" s="97"/>
      <c r="M195" s="97"/>
      <c r="N195" s="107">
        <f t="shared" si="104"/>
        <v>45.83</v>
      </c>
      <c r="O195" s="78"/>
      <c r="P195" s="101">
        <f t="shared" si="107"/>
        <v>1</v>
      </c>
      <c r="Q195" s="101">
        <f t="shared" si="88"/>
        <v>1</v>
      </c>
      <c r="R195" s="78"/>
      <c r="S195" s="78">
        <f t="shared" si="89"/>
        <v>0</v>
      </c>
      <c r="T195" s="78">
        <f t="shared" si="90"/>
        <v>0</v>
      </c>
      <c r="U195" s="78">
        <v>1</v>
      </c>
      <c r="V195" s="78">
        <f t="shared" si="109"/>
        <v>4</v>
      </c>
      <c r="W195" s="78">
        <f t="shared" si="99"/>
        <v>2</v>
      </c>
      <c r="X195" s="78">
        <f t="shared" si="91"/>
        <v>1</v>
      </c>
      <c r="Y195" s="78"/>
      <c r="Z195" s="78"/>
      <c r="AA195" s="78">
        <f t="shared" si="83"/>
        <v>0</v>
      </c>
      <c r="AB195" s="78">
        <f t="shared" si="84"/>
        <v>0</v>
      </c>
      <c r="AC195" s="78"/>
      <c r="AD195" s="78">
        <f t="shared" si="100"/>
        <v>1</v>
      </c>
      <c r="AE195" s="65">
        <f t="shared" si="100"/>
        <v>0</v>
      </c>
      <c r="AF195" s="65">
        <f t="shared" si="100"/>
        <v>0</v>
      </c>
      <c r="AG195" s="65">
        <f t="shared" si="85"/>
        <v>4</v>
      </c>
      <c r="AH195" s="90">
        <f t="shared" si="101"/>
        <v>137.49</v>
      </c>
      <c r="AI195" s="90">
        <f t="shared" si="101"/>
        <v>45.83</v>
      </c>
      <c r="AJ195" s="78"/>
      <c r="AK195" s="78"/>
      <c r="AL195" s="78">
        <f t="shared" si="102"/>
        <v>6</v>
      </c>
      <c r="AM195" s="78"/>
      <c r="AN195" s="78"/>
      <c r="AO195" s="78"/>
      <c r="AP195" s="79"/>
      <c r="AQ195" s="91">
        <f t="shared" si="110"/>
        <v>0</v>
      </c>
      <c r="AR195" s="81"/>
      <c r="AS195" s="108"/>
      <c r="AT195" s="109"/>
      <c r="AU195" s="109"/>
      <c r="AV195" s="110"/>
      <c r="AW195" s="110"/>
      <c r="AX195" s="111"/>
    </row>
    <row r="196" spans="1:50" s="70" customFormat="1" ht="16.5" x14ac:dyDescent="0.25">
      <c r="A196" s="101"/>
      <c r="B196" s="46" t="s">
        <v>346</v>
      </c>
      <c r="C196" s="104" t="s">
        <v>288</v>
      </c>
      <c r="D196" s="105">
        <v>45.78</v>
      </c>
      <c r="E196" s="99" t="s">
        <v>196</v>
      </c>
      <c r="F196" s="105">
        <v>1</v>
      </c>
      <c r="G196" s="105">
        <v>1</v>
      </c>
      <c r="H196" s="104"/>
      <c r="I196" s="106">
        <f t="shared" si="86"/>
        <v>137.34</v>
      </c>
      <c r="J196" s="106">
        <f t="shared" si="87"/>
        <v>45.78</v>
      </c>
      <c r="K196" s="97">
        <v>1</v>
      </c>
      <c r="L196" s="97"/>
      <c r="M196" s="97"/>
      <c r="N196" s="107">
        <f t="shared" si="104"/>
        <v>45.78</v>
      </c>
      <c r="O196" s="78"/>
      <c r="P196" s="101">
        <f t="shared" si="107"/>
        <v>1</v>
      </c>
      <c r="Q196" s="101">
        <f t="shared" si="88"/>
        <v>1</v>
      </c>
      <c r="R196" s="78"/>
      <c r="S196" s="78">
        <f t="shared" si="89"/>
        <v>0</v>
      </c>
      <c r="T196" s="78">
        <f t="shared" si="90"/>
        <v>0</v>
      </c>
      <c r="U196" s="78"/>
      <c r="V196" s="78">
        <f t="shared" si="109"/>
        <v>0</v>
      </c>
      <c r="W196" s="78">
        <f t="shared" si="99"/>
        <v>4</v>
      </c>
      <c r="X196" s="78">
        <f t="shared" si="91"/>
        <v>0</v>
      </c>
      <c r="Y196" s="78"/>
      <c r="Z196" s="78"/>
      <c r="AA196" s="78">
        <f t="shared" si="83"/>
        <v>0</v>
      </c>
      <c r="AB196" s="78">
        <f t="shared" si="84"/>
        <v>0</v>
      </c>
      <c r="AC196" s="78"/>
      <c r="AD196" s="78">
        <f t="shared" si="100"/>
        <v>1</v>
      </c>
      <c r="AE196" s="65">
        <f t="shared" si="100"/>
        <v>0</v>
      </c>
      <c r="AF196" s="65">
        <f t="shared" si="100"/>
        <v>0</v>
      </c>
      <c r="AG196" s="65">
        <f t="shared" si="85"/>
        <v>4</v>
      </c>
      <c r="AH196" s="90">
        <f t="shared" si="101"/>
        <v>137.34</v>
      </c>
      <c r="AI196" s="90">
        <f t="shared" si="101"/>
        <v>45.78</v>
      </c>
      <c r="AJ196" s="78"/>
      <c r="AK196" s="78"/>
      <c r="AL196" s="78">
        <f t="shared" si="102"/>
        <v>4</v>
      </c>
      <c r="AM196" s="78"/>
      <c r="AN196" s="78"/>
      <c r="AO196" s="78"/>
      <c r="AP196" s="79"/>
      <c r="AQ196" s="91">
        <f t="shared" si="110"/>
        <v>0</v>
      </c>
      <c r="AR196" s="81"/>
      <c r="AS196" s="108"/>
      <c r="AT196" s="109"/>
      <c r="AU196" s="109"/>
      <c r="AV196" s="110"/>
      <c r="AW196" s="110"/>
      <c r="AX196" s="111"/>
    </row>
    <row r="197" spans="1:50" s="70" customFormat="1" ht="16.5" x14ac:dyDescent="0.25">
      <c r="A197" s="101"/>
      <c r="B197" s="46" t="s">
        <v>347</v>
      </c>
      <c r="C197" s="104" t="s">
        <v>288</v>
      </c>
      <c r="D197" s="105">
        <v>53.74</v>
      </c>
      <c r="E197" s="99" t="s">
        <v>196</v>
      </c>
      <c r="F197" s="104"/>
      <c r="G197" s="105">
        <v>2</v>
      </c>
      <c r="H197" s="104"/>
      <c r="I197" s="106">
        <f t="shared" si="86"/>
        <v>161.22</v>
      </c>
      <c r="J197" s="106">
        <f t="shared" si="87"/>
        <v>53.74</v>
      </c>
      <c r="K197" s="97">
        <v>1</v>
      </c>
      <c r="L197" s="97"/>
      <c r="M197" s="97"/>
      <c r="N197" s="107">
        <f t="shared" si="104"/>
        <v>53.74</v>
      </c>
      <c r="O197" s="78"/>
      <c r="P197" s="101">
        <f t="shared" si="107"/>
        <v>1</v>
      </c>
      <c r="Q197" s="101">
        <f t="shared" si="88"/>
        <v>1</v>
      </c>
      <c r="R197" s="78"/>
      <c r="S197" s="78">
        <f t="shared" si="89"/>
        <v>0</v>
      </c>
      <c r="T197" s="78">
        <f t="shared" si="90"/>
        <v>0</v>
      </c>
      <c r="U197" s="78"/>
      <c r="V197" s="78">
        <f t="shared" si="109"/>
        <v>0</v>
      </c>
      <c r="W197" s="78">
        <f t="shared" si="99"/>
        <v>4</v>
      </c>
      <c r="X197" s="78">
        <f t="shared" si="91"/>
        <v>0</v>
      </c>
      <c r="Y197" s="78"/>
      <c r="Z197" s="78"/>
      <c r="AA197" s="78">
        <f t="shared" si="83"/>
        <v>0</v>
      </c>
      <c r="AB197" s="78">
        <f t="shared" si="84"/>
        <v>0</v>
      </c>
      <c r="AC197" s="78"/>
      <c r="AD197" s="78">
        <f t="shared" si="100"/>
        <v>1</v>
      </c>
      <c r="AE197" s="65">
        <f t="shared" si="100"/>
        <v>0</v>
      </c>
      <c r="AF197" s="65">
        <f t="shared" si="100"/>
        <v>0</v>
      </c>
      <c r="AG197" s="65">
        <f t="shared" si="85"/>
        <v>4</v>
      </c>
      <c r="AH197" s="90">
        <f t="shared" si="101"/>
        <v>161.22</v>
      </c>
      <c r="AI197" s="90">
        <f t="shared" si="101"/>
        <v>53.74</v>
      </c>
      <c r="AJ197" s="78"/>
      <c r="AK197" s="78"/>
      <c r="AL197" s="78">
        <f t="shared" si="102"/>
        <v>4</v>
      </c>
      <c r="AM197" s="78"/>
      <c r="AN197" s="78"/>
      <c r="AO197" s="78"/>
      <c r="AP197" s="79"/>
      <c r="AQ197" s="91">
        <f t="shared" si="110"/>
        <v>0</v>
      </c>
      <c r="AR197" s="81"/>
      <c r="AS197" s="108"/>
      <c r="AT197" s="109"/>
      <c r="AU197" s="109"/>
      <c r="AV197" s="110"/>
      <c r="AW197" s="110"/>
      <c r="AX197" s="111"/>
    </row>
    <row r="198" spans="1:50" s="70" customFormat="1" ht="16.5" x14ac:dyDescent="0.25">
      <c r="A198" s="101"/>
      <c r="B198" s="46" t="s">
        <v>348</v>
      </c>
      <c r="C198" s="104" t="s">
        <v>288</v>
      </c>
      <c r="D198" s="105">
        <f>42.27+2</f>
        <v>44.27</v>
      </c>
      <c r="E198" s="99" t="s">
        <v>196</v>
      </c>
      <c r="F198" s="104"/>
      <c r="G198" s="105">
        <v>1</v>
      </c>
      <c r="H198" s="104"/>
      <c r="I198" s="106">
        <f t="shared" si="86"/>
        <v>132.81</v>
      </c>
      <c r="J198" s="106">
        <f t="shared" si="87"/>
        <v>44.27</v>
      </c>
      <c r="K198" s="97">
        <v>1</v>
      </c>
      <c r="L198" s="97"/>
      <c r="M198" s="97"/>
      <c r="N198" s="107">
        <f t="shared" si="104"/>
        <v>44.27</v>
      </c>
      <c r="O198" s="78"/>
      <c r="P198" s="101">
        <f t="shared" si="107"/>
        <v>1</v>
      </c>
      <c r="Q198" s="101">
        <f t="shared" si="88"/>
        <v>1</v>
      </c>
      <c r="R198" s="78"/>
      <c r="S198" s="78">
        <f t="shared" si="89"/>
        <v>0</v>
      </c>
      <c r="T198" s="78">
        <f t="shared" si="90"/>
        <v>0</v>
      </c>
      <c r="U198" s="78"/>
      <c r="V198" s="78">
        <f t="shared" si="109"/>
        <v>0</v>
      </c>
      <c r="W198" s="78">
        <f t="shared" si="99"/>
        <v>2</v>
      </c>
      <c r="X198" s="78">
        <f t="shared" si="91"/>
        <v>0</v>
      </c>
      <c r="Y198" s="78"/>
      <c r="Z198" s="78"/>
      <c r="AA198" s="78">
        <f t="shared" si="83"/>
        <v>0</v>
      </c>
      <c r="AB198" s="78">
        <f t="shared" si="84"/>
        <v>0</v>
      </c>
      <c r="AC198" s="78"/>
      <c r="AD198" s="78">
        <f t="shared" si="100"/>
        <v>1</v>
      </c>
      <c r="AE198" s="65">
        <f t="shared" si="100"/>
        <v>0</v>
      </c>
      <c r="AF198" s="65">
        <f t="shared" si="100"/>
        <v>0</v>
      </c>
      <c r="AG198" s="65">
        <f t="shared" si="85"/>
        <v>4</v>
      </c>
      <c r="AH198" s="90">
        <f t="shared" si="101"/>
        <v>132.81</v>
      </c>
      <c r="AI198" s="90">
        <f t="shared" si="101"/>
        <v>44.27</v>
      </c>
      <c r="AJ198" s="78"/>
      <c r="AK198" s="78"/>
      <c r="AL198" s="78">
        <f t="shared" si="102"/>
        <v>2</v>
      </c>
      <c r="AM198" s="78"/>
      <c r="AN198" s="78"/>
      <c r="AO198" s="78"/>
      <c r="AP198" s="79"/>
      <c r="AQ198" s="91">
        <f t="shared" si="110"/>
        <v>0</v>
      </c>
      <c r="AR198" s="81"/>
      <c r="AS198" s="108"/>
      <c r="AT198" s="109"/>
      <c r="AU198" s="109"/>
      <c r="AV198" s="110"/>
      <c r="AW198" s="110"/>
      <c r="AX198" s="111"/>
    </row>
    <row r="199" spans="1:50" s="70" customFormat="1" ht="16.5" x14ac:dyDescent="0.25">
      <c r="A199" s="101"/>
      <c r="B199" s="46" t="s">
        <v>349</v>
      </c>
      <c r="C199" s="104" t="s">
        <v>288</v>
      </c>
      <c r="D199" s="105">
        <f>41.47+3</f>
        <v>44.47</v>
      </c>
      <c r="E199" s="99" t="s">
        <v>196</v>
      </c>
      <c r="F199" s="104"/>
      <c r="G199" s="105">
        <v>1</v>
      </c>
      <c r="H199" s="104"/>
      <c r="I199" s="106">
        <f t="shared" si="86"/>
        <v>133.41</v>
      </c>
      <c r="J199" s="106">
        <f t="shared" si="87"/>
        <v>44.47</v>
      </c>
      <c r="K199" s="97">
        <v>1</v>
      </c>
      <c r="L199" s="97"/>
      <c r="M199" s="97"/>
      <c r="N199" s="107">
        <f t="shared" si="104"/>
        <v>44.47</v>
      </c>
      <c r="O199" s="78"/>
      <c r="P199" s="101">
        <f t="shared" si="107"/>
        <v>1</v>
      </c>
      <c r="Q199" s="101">
        <f t="shared" si="88"/>
        <v>1</v>
      </c>
      <c r="R199" s="78"/>
      <c r="S199" s="78">
        <f t="shared" si="89"/>
        <v>0</v>
      </c>
      <c r="T199" s="78">
        <f t="shared" si="90"/>
        <v>0</v>
      </c>
      <c r="U199" s="78">
        <v>1</v>
      </c>
      <c r="V199" s="78">
        <f t="shared" si="109"/>
        <v>0</v>
      </c>
      <c r="W199" s="78">
        <f t="shared" si="99"/>
        <v>2</v>
      </c>
      <c r="X199" s="78">
        <f t="shared" si="91"/>
        <v>1</v>
      </c>
      <c r="Y199" s="78"/>
      <c r="Z199" s="78"/>
      <c r="AA199" s="78">
        <f t="shared" si="83"/>
        <v>0</v>
      </c>
      <c r="AB199" s="78">
        <f t="shared" si="84"/>
        <v>0</v>
      </c>
      <c r="AC199" s="78"/>
      <c r="AD199" s="78">
        <f t="shared" si="100"/>
        <v>1</v>
      </c>
      <c r="AE199" s="65">
        <f t="shared" si="100"/>
        <v>0</v>
      </c>
      <c r="AF199" s="65">
        <f t="shared" si="100"/>
        <v>0</v>
      </c>
      <c r="AG199" s="65">
        <f t="shared" si="85"/>
        <v>4</v>
      </c>
      <c r="AH199" s="90">
        <f t="shared" si="101"/>
        <v>133.41</v>
      </c>
      <c r="AI199" s="90">
        <f t="shared" si="101"/>
        <v>44.47</v>
      </c>
      <c r="AJ199" s="78"/>
      <c r="AK199" s="78"/>
      <c r="AL199" s="78">
        <f t="shared" si="102"/>
        <v>2</v>
      </c>
      <c r="AM199" s="78"/>
      <c r="AN199" s="78"/>
      <c r="AO199" s="78"/>
      <c r="AP199" s="79"/>
      <c r="AQ199" s="91">
        <f t="shared" si="110"/>
        <v>0</v>
      </c>
      <c r="AR199" s="81"/>
      <c r="AS199" s="108"/>
      <c r="AT199" s="109"/>
      <c r="AU199" s="109"/>
      <c r="AV199" s="110"/>
      <c r="AW199" s="110"/>
      <c r="AX199" s="111"/>
    </row>
    <row r="200" spans="1:50" s="70" customFormat="1" ht="16.5" x14ac:dyDescent="0.25">
      <c r="A200" s="101"/>
      <c r="B200" s="46" t="s">
        <v>350</v>
      </c>
      <c r="C200" s="117" t="s">
        <v>1</v>
      </c>
      <c r="D200" s="103">
        <v>45</v>
      </c>
      <c r="E200" s="99" t="s">
        <v>196</v>
      </c>
      <c r="F200" s="104"/>
      <c r="G200" s="104"/>
      <c r="H200" s="104"/>
      <c r="I200" s="106">
        <f t="shared" si="86"/>
        <v>135</v>
      </c>
      <c r="J200" s="106">
        <f t="shared" si="87"/>
        <v>45</v>
      </c>
      <c r="K200" s="97"/>
      <c r="L200" s="97"/>
      <c r="M200" s="97"/>
      <c r="N200" s="107">
        <f t="shared" si="104"/>
        <v>45</v>
      </c>
      <c r="O200" s="78">
        <v>0.5</v>
      </c>
      <c r="P200" s="101">
        <v>1</v>
      </c>
      <c r="Q200" s="101">
        <f t="shared" si="88"/>
        <v>1</v>
      </c>
      <c r="R200" s="78">
        <v>1</v>
      </c>
      <c r="S200" s="78"/>
      <c r="T200" s="78"/>
      <c r="U200" s="78"/>
      <c r="V200" s="78">
        <f t="shared" si="109"/>
        <v>0</v>
      </c>
      <c r="W200" s="78">
        <f t="shared" si="99"/>
        <v>0</v>
      </c>
      <c r="X200" s="78">
        <f t="shared" si="91"/>
        <v>0</v>
      </c>
      <c r="Y200" s="78"/>
      <c r="Z200" s="78"/>
      <c r="AA200" s="78">
        <f t="shared" si="83"/>
        <v>0</v>
      </c>
      <c r="AB200" s="78">
        <f t="shared" si="84"/>
        <v>0</v>
      </c>
      <c r="AC200" s="78"/>
      <c r="AD200" s="78">
        <f t="shared" si="100"/>
        <v>0</v>
      </c>
      <c r="AE200" s="65">
        <f t="shared" si="100"/>
        <v>0</v>
      </c>
      <c r="AF200" s="65">
        <f t="shared" si="100"/>
        <v>0</v>
      </c>
      <c r="AG200" s="65">
        <f t="shared" si="85"/>
        <v>0</v>
      </c>
      <c r="AH200" s="90">
        <f t="shared" si="101"/>
        <v>135</v>
      </c>
      <c r="AI200" s="90">
        <f t="shared" si="101"/>
        <v>45</v>
      </c>
      <c r="AJ200" s="78">
        <v>8</v>
      </c>
      <c r="AK200" s="78"/>
      <c r="AL200" s="78">
        <f t="shared" si="102"/>
        <v>0</v>
      </c>
      <c r="AM200" s="78"/>
      <c r="AN200" s="78"/>
      <c r="AO200" s="78"/>
      <c r="AP200" s="79"/>
      <c r="AQ200" s="91">
        <f t="shared" si="110"/>
        <v>0</v>
      </c>
      <c r="AR200" s="81"/>
      <c r="AS200" s="108"/>
      <c r="AT200" s="109"/>
      <c r="AU200" s="109"/>
      <c r="AV200" s="110"/>
      <c r="AW200" s="110"/>
      <c r="AX200" s="111"/>
    </row>
    <row r="201" spans="1:50" s="70" customFormat="1" ht="16.5" x14ac:dyDescent="0.25">
      <c r="A201" s="101"/>
      <c r="B201" s="46" t="s">
        <v>292</v>
      </c>
      <c r="C201" s="104"/>
      <c r="D201" s="103"/>
      <c r="E201" s="99" t="s">
        <v>196</v>
      </c>
      <c r="F201" s="104"/>
      <c r="G201" s="104"/>
      <c r="H201" s="104"/>
      <c r="I201" s="106">
        <f t="shared" si="86"/>
        <v>0</v>
      </c>
      <c r="J201" s="106">
        <f t="shared" si="87"/>
        <v>0</v>
      </c>
      <c r="K201" s="97"/>
      <c r="L201" s="97"/>
      <c r="M201" s="97"/>
      <c r="N201" s="107">
        <f t="shared" si="104"/>
        <v>0</v>
      </c>
      <c r="O201" s="78"/>
      <c r="P201" s="101">
        <f t="shared" si="107"/>
        <v>0</v>
      </c>
      <c r="Q201" s="101">
        <f t="shared" si="88"/>
        <v>0</v>
      </c>
      <c r="R201" s="78">
        <v>1</v>
      </c>
      <c r="S201" s="78">
        <v>1</v>
      </c>
      <c r="T201" s="78">
        <v>3</v>
      </c>
      <c r="U201" s="78"/>
      <c r="V201" s="78">
        <f t="shared" si="109"/>
        <v>0</v>
      </c>
      <c r="W201" s="78">
        <f t="shared" si="99"/>
        <v>0</v>
      </c>
      <c r="X201" s="78">
        <f t="shared" si="91"/>
        <v>0</v>
      </c>
      <c r="Y201" s="78"/>
      <c r="Z201" s="78"/>
      <c r="AA201" s="78">
        <f t="shared" si="83"/>
        <v>0</v>
      </c>
      <c r="AB201" s="78">
        <f t="shared" si="84"/>
        <v>0</v>
      </c>
      <c r="AC201" s="78"/>
      <c r="AD201" s="78">
        <f t="shared" si="100"/>
        <v>0</v>
      </c>
      <c r="AE201" s="65">
        <f t="shared" si="100"/>
        <v>0</v>
      </c>
      <c r="AF201" s="65">
        <f t="shared" si="100"/>
        <v>0</v>
      </c>
      <c r="AG201" s="65">
        <f t="shared" si="85"/>
        <v>0</v>
      </c>
      <c r="AH201" s="90">
        <f t="shared" si="101"/>
        <v>0</v>
      </c>
      <c r="AI201" s="90">
        <f t="shared" si="101"/>
        <v>0</v>
      </c>
      <c r="AJ201" s="78">
        <v>8</v>
      </c>
      <c r="AK201" s="78">
        <v>8</v>
      </c>
      <c r="AL201" s="78">
        <f t="shared" si="102"/>
        <v>0</v>
      </c>
      <c r="AM201" s="78"/>
      <c r="AN201" s="78"/>
      <c r="AO201" s="78"/>
      <c r="AP201" s="79"/>
      <c r="AQ201" s="114"/>
      <c r="AR201" s="81"/>
      <c r="AS201" s="108"/>
      <c r="AT201" s="109"/>
      <c r="AU201" s="109"/>
      <c r="AV201" s="110"/>
      <c r="AW201" s="110"/>
      <c r="AX201" s="111"/>
    </row>
    <row r="202" spans="1:50" s="70" customFormat="1" ht="16.5" x14ac:dyDescent="0.25">
      <c r="A202" s="101"/>
      <c r="B202" s="46" t="s">
        <v>351</v>
      </c>
      <c r="C202" s="104" t="s">
        <v>288</v>
      </c>
      <c r="D202" s="105">
        <v>44.82</v>
      </c>
      <c r="E202" s="99" t="s">
        <v>196</v>
      </c>
      <c r="F202" s="104"/>
      <c r="G202" s="104"/>
      <c r="H202" s="104"/>
      <c r="I202" s="106">
        <f t="shared" si="86"/>
        <v>134.46</v>
      </c>
      <c r="J202" s="106">
        <f t="shared" si="87"/>
        <v>44.82</v>
      </c>
      <c r="K202" s="97">
        <v>1</v>
      </c>
      <c r="L202" s="97"/>
      <c r="M202" s="97"/>
      <c r="N202" s="107">
        <f t="shared" si="104"/>
        <v>44.82</v>
      </c>
      <c r="O202" s="78"/>
      <c r="P202" s="101">
        <f t="shared" si="107"/>
        <v>1</v>
      </c>
      <c r="Q202" s="101">
        <f t="shared" si="88"/>
        <v>1</v>
      </c>
      <c r="R202" s="78"/>
      <c r="S202" s="78">
        <f t="shared" si="89"/>
        <v>0</v>
      </c>
      <c r="T202" s="78">
        <f t="shared" si="90"/>
        <v>0</v>
      </c>
      <c r="U202" s="78"/>
      <c r="V202" s="78">
        <f t="shared" si="109"/>
        <v>0</v>
      </c>
      <c r="W202" s="78">
        <f t="shared" si="99"/>
        <v>0</v>
      </c>
      <c r="X202" s="78">
        <f t="shared" si="91"/>
        <v>0</v>
      </c>
      <c r="Y202" s="78"/>
      <c r="Z202" s="78"/>
      <c r="AA202" s="78">
        <f t="shared" ref="AA202:AA265" si="111">Z202*0.4</f>
        <v>0</v>
      </c>
      <c r="AB202" s="78">
        <f t="shared" ref="AB202:AB265" si="112">Z202*0.2</f>
        <v>0</v>
      </c>
      <c r="AC202" s="78"/>
      <c r="AD202" s="78">
        <f t="shared" si="100"/>
        <v>1</v>
      </c>
      <c r="AE202" s="65">
        <f t="shared" si="100"/>
        <v>0</v>
      </c>
      <c r="AF202" s="65">
        <f t="shared" si="100"/>
        <v>0</v>
      </c>
      <c r="AG202" s="65">
        <f t="shared" ref="AG202:AG265" si="113">(AD202+AE202+AF202)*4</f>
        <v>4</v>
      </c>
      <c r="AH202" s="90">
        <f t="shared" si="101"/>
        <v>134.46</v>
      </c>
      <c r="AI202" s="90">
        <f t="shared" si="101"/>
        <v>44.82</v>
      </c>
      <c r="AJ202" s="78"/>
      <c r="AK202" s="78"/>
      <c r="AL202" s="78">
        <f t="shared" si="102"/>
        <v>0</v>
      </c>
      <c r="AM202" s="78"/>
      <c r="AN202" s="78"/>
      <c r="AO202" s="78"/>
      <c r="AP202" s="79"/>
      <c r="AQ202" s="91">
        <f t="shared" ref="AQ202:AQ208" si="114">+N202-AI202</f>
        <v>0</v>
      </c>
      <c r="AR202" s="81"/>
      <c r="AS202" s="108"/>
      <c r="AT202" s="109"/>
      <c r="AU202" s="109"/>
      <c r="AV202" s="110"/>
      <c r="AW202" s="110"/>
      <c r="AX202" s="111"/>
    </row>
    <row r="203" spans="1:50" s="70" customFormat="1" ht="16.5" x14ac:dyDescent="0.25">
      <c r="A203" s="101"/>
      <c r="B203" s="46" t="s">
        <v>352</v>
      </c>
      <c r="C203" s="104" t="s">
        <v>288</v>
      </c>
      <c r="D203" s="105">
        <v>57.37</v>
      </c>
      <c r="E203" s="99" t="s">
        <v>196</v>
      </c>
      <c r="F203" s="104"/>
      <c r="G203" s="105">
        <v>1</v>
      </c>
      <c r="H203" s="104"/>
      <c r="I203" s="106">
        <f t="shared" ref="I203:I207" si="115">D203*3</f>
        <v>172.10999999999999</v>
      </c>
      <c r="J203" s="106">
        <f t="shared" ref="J203:J207" si="116">D203</f>
        <v>57.37</v>
      </c>
      <c r="K203" s="97">
        <v>1</v>
      </c>
      <c r="L203" s="97"/>
      <c r="M203" s="97"/>
      <c r="N203" s="107">
        <f t="shared" si="104"/>
        <v>57.37</v>
      </c>
      <c r="O203" s="78"/>
      <c r="P203" s="101">
        <f t="shared" si="107"/>
        <v>1</v>
      </c>
      <c r="Q203" s="101">
        <f t="shared" ref="Q203:Q265" si="117">P203</f>
        <v>1</v>
      </c>
      <c r="R203" s="78"/>
      <c r="S203" s="78">
        <f t="shared" si="89"/>
        <v>0</v>
      </c>
      <c r="T203" s="78">
        <f t="shared" si="90"/>
        <v>0</v>
      </c>
      <c r="U203" s="78"/>
      <c r="V203" s="78">
        <f t="shared" si="109"/>
        <v>0</v>
      </c>
      <c r="W203" s="78">
        <f t="shared" si="99"/>
        <v>2</v>
      </c>
      <c r="X203" s="78">
        <f t="shared" si="91"/>
        <v>0</v>
      </c>
      <c r="Y203" s="78"/>
      <c r="Z203" s="78"/>
      <c r="AA203" s="78">
        <f t="shared" si="111"/>
        <v>0</v>
      </c>
      <c r="AB203" s="78">
        <f t="shared" si="112"/>
        <v>0</v>
      </c>
      <c r="AC203" s="78"/>
      <c r="AD203" s="78">
        <f t="shared" si="100"/>
        <v>1</v>
      </c>
      <c r="AE203" s="65">
        <f t="shared" si="100"/>
        <v>0</v>
      </c>
      <c r="AF203" s="65">
        <f t="shared" si="100"/>
        <v>0</v>
      </c>
      <c r="AG203" s="65">
        <f t="shared" si="113"/>
        <v>4</v>
      </c>
      <c r="AH203" s="90">
        <f t="shared" si="101"/>
        <v>172.10999999999999</v>
      </c>
      <c r="AI203" s="90">
        <f t="shared" si="101"/>
        <v>57.37</v>
      </c>
      <c r="AJ203" s="78"/>
      <c r="AK203" s="78"/>
      <c r="AL203" s="78">
        <f t="shared" si="102"/>
        <v>2</v>
      </c>
      <c r="AM203" s="78"/>
      <c r="AN203" s="78"/>
      <c r="AO203" s="78"/>
      <c r="AP203" s="79"/>
      <c r="AQ203" s="91">
        <f t="shared" si="114"/>
        <v>0</v>
      </c>
      <c r="AR203" s="81"/>
      <c r="AS203" s="108"/>
      <c r="AT203" s="109"/>
      <c r="AU203" s="109"/>
      <c r="AV203" s="110"/>
      <c r="AW203" s="110"/>
      <c r="AX203" s="111"/>
    </row>
    <row r="204" spans="1:50" s="70" customFormat="1" ht="16.5" x14ac:dyDescent="0.25">
      <c r="A204" s="101"/>
      <c r="B204" s="46" t="s">
        <v>353</v>
      </c>
      <c r="C204" s="104" t="s">
        <v>288</v>
      </c>
      <c r="D204" s="105">
        <v>46.26</v>
      </c>
      <c r="E204" s="99" t="s">
        <v>196</v>
      </c>
      <c r="F204" s="105">
        <v>1</v>
      </c>
      <c r="G204" s="105">
        <v>1</v>
      </c>
      <c r="H204" s="104"/>
      <c r="I204" s="106">
        <f t="shared" si="115"/>
        <v>138.78</v>
      </c>
      <c r="J204" s="106">
        <f t="shared" si="116"/>
        <v>46.26</v>
      </c>
      <c r="K204" s="97">
        <v>1</v>
      </c>
      <c r="L204" s="97"/>
      <c r="M204" s="97"/>
      <c r="N204" s="107">
        <f t="shared" si="104"/>
        <v>46.26</v>
      </c>
      <c r="O204" s="78"/>
      <c r="P204" s="101">
        <f t="shared" si="107"/>
        <v>1</v>
      </c>
      <c r="Q204" s="101">
        <f t="shared" si="117"/>
        <v>1</v>
      </c>
      <c r="R204" s="78"/>
      <c r="S204" s="78">
        <f t="shared" si="89"/>
        <v>0</v>
      </c>
      <c r="T204" s="78">
        <f t="shared" si="90"/>
        <v>0</v>
      </c>
      <c r="U204" s="78"/>
      <c r="V204" s="78">
        <f t="shared" si="109"/>
        <v>0</v>
      </c>
      <c r="W204" s="78">
        <f t="shared" si="99"/>
        <v>4</v>
      </c>
      <c r="X204" s="78">
        <f t="shared" si="91"/>
        <v>0</v>
      </c>
      <c r="Y204" s="78"/>
      <c r="Z204" s="78"/>
      <c r="AA204" s="78">
        <f t="shared" si="111"/>
        <v>0</v>
      </c>
      <c r="AB204" s="78">
        <f t="shared" si="112"/>
        <v>0</v>
      </c>
      <c r="AC204" s="78"/>
      <c r="AD204" s="78">
        <f t="shared" si="100"/>
        <v>1</v>
      </c>
      <c r="AE204" s="65">
        <f t="shared" si="100"/>
        <v>0</v>
      </c>
      <c r="AF204" s="65">
        <f t="shared" si="100"/>
        <v>0</v>
      </c>
      <c r="AG204" s="65">
        <f t="shared" si="113"/>
        <v>4</v>
      </c>
      <c r="AH204" s="90">
        <f t="shared" si="101"/>
        <v>138.78</v>
      </c>
      <c r="AI204" s="90">
        <f t="shared" si="101"/>
        <v>46.26</v>
      </c>
      <c r="AJ204" s="78"/>
      <c r="AK204" s="78"/>
      <c r="AL204" s="78">
        <f t="shared" si="102"/>
        <v>4</v>
      </c>
      <c r="AM204" s="78"/>
      <c r="AN204" s="78"/>
      <c r="AO204" s="78"/>
      <c r="AP204" s="79"/>
      <c r="AQ204" s="91">
        <f t="shared" si="114"/>
        <v>0</v>
      </c>
      <c r="AR204" s="81"/>
      <c r="AS204" s="108"/>
      <c r="AT204" s="109"/>
      <c r="AU204" s="109"/>
      <c r="AV204" s="110"/>
      <c r="AW204" s="110"/>
      <c r="AX204" s="111"/>
    </row>
    <row r="205" spans="1:50" s="70" customFormat="1" ht="16.5" x14ac:dyDescent="0.25">
      <c r="A205" s="101"/>
      <c r="B205" s="46" t="s">
        <v>354</v>
      </c>
      <c r="C205" s="104" t="s">
        <v>288</v>
      </c>
      <c r="D205" s="105">
        <v>56.91</v>
      </c>
      <c r="E205" s="99" t="s">
        <v>196</v>
      </c>
      <c r="F205" s="105">
        <v>1</v>
      </c>
      <c r="G205" s="105">
        <v>1</v>
      </c>
      <c r="H205" s="104"/>
      <c r="I205" s="106">
        <f t="shared" si="115"/>
        <v>170.73</v>
      </c>
      <c r="J205" s="106">
        <f t="shared" si="116"/>
        <v>56.91</v>
      </c>
      <c r="K205" s="97">
        <v>1</v>
      </c>
      <c r="L205" s="97"/>
      <c r="M205" s="97"/>
      <c r="N205" s="107">
        <f t="shared" si="104"/>
        <v>56.91</v>
      </c>
      <c r="O205" s="78"/>
      <c r="P205" s="101">
        <f t="shared" si="107"/>
        <v>1</v>
      </c>
      <c r="Q205" s="101">
        <f t="shared" si="117"/>
        <v>1</v>
      </c>
      <c r="R205" s="78"/>
      <c r="S205" s="78">
        <f t="shared" si="89"/>
        <v>0</v>
      </c>
      <c r="T205" s="78">
        <f t="shared" si="90"/>
        <v>0</v>
      </c>
      <c r="U205" s="78"/>
      <c r="V205" s="78">
        <f t="shared" si="109"/>
        <v>0</v>
      </c>
      <c r="W205" s="78">
        <f t="shared" si="99"/>
        <v>4</v>
      </c>
      <c r="X205" s="78">
        <f t="shared" si="91"/>
        <v>0</v>
      </c>
      <c r="Y205" s="78"/>
      <c r="Z205" s="78"/>
      <c r="AA205" s="78">
        <f t="shared" si="111"/>
        <v>0</v>
      </c>
      <c r="AB205" s="78">
        <f t="shared" si="112"/>
        <v>0</v>
      </c>
      <c r="AC205" s="78"/>
      <c r="AD205" s="78">
        <f t="shared" si="100"/>
        <v>1</v>
      </c>
      <c r="AE205" s="65">
        <f t="shared" si="100"/>
        <v>0</v>
      </c>
      <c r="AF205" s="65">
        <f t="shared" si="100"/>
        <v>0</v>
      </c>
      <c r="AG205" s="65">
        <f t="shared" si="113"/>
        <v>4</v>
      </c>
      <c r="AH205" s="90">
        <f t="shared" si="101"/>
        <v>170.73</v>
      </c>
      <c r="AI205" s="90">
        <f t="shared" si="101"/>
        <v>56.91</v>
      </c>
      <c r="AJ205" s="78"/>
      <c r="AK205" s="78"/>
      <c r="AL205" s="78">
        <f t="shared" si="102"/>
        <v>4</v>
      </c>
      <c r="AM205" s="78"/>
      <c r="AN205" s="78"/>
      <c r="AO205" s="78"/>
      <c r="AP205" s="79"/>
      <c r="AQ205" s="91">
        <f t="shared" si="114"/>
        <v>0</v>
      </c>
      <c r="AR205" s="81"/>
      <c r="AS205" s="108"/>
      <c r="AT205" s="109"/>
      <c r="AU205" s="109"/>
      <c r="AV205" s="110"/>
      <c r="AW205" s="110"/>
      <c r="AX205" s="111"/>
    </row>
    <row r="206" spans="1:50" s="70" customFormat="1" ht="16.5" x14ac:dyDescent="0.25">
      <c r="A206" s="101"/>
      <c r="B206" s="46" t="s">
        <v>355</v>
      </c>
      <c r="C206" s="104" t="s">
        <v>288</v>
      </c>
      <c r="D206" s="105">
        <v>43.86</v>
      </c>
      <c r="E206" s="99" t="s">
        <v>196</v>
      </c>
      <c r="F206" s="104"/>
      <c r="G206" s="105">
        <v>1</v>
      </c>
      <c r="H206" s="104"/>
      <c r="I206" s="106">
        <f t="shared" si="115"/>
        <v>131.57999999999998</v>
      </c>
      <c r="J206" s="106">
        <f t="shared" si="116"/>
        <v>43.86</v>
      </c>
      <c r="K206" s="97">
        <v>1</v>
      </c>
      <c r="L206" s="97"/>
      <c r="M206" s="97"/>
      <c r="N206" s="107">
        <f t="shared" si="104"/>
        <v>43.86</v>
      </c>
      <c r="O206" s="78"/>
      <c r="P206" s="101">
        <f t="shared" si="107"/>
        <v>1</v>
      </c>
      <c r="Q206" s="101">
        <f t="shared" si="117"/>
        <v>1</v>
      </c>
      <c r="R206" s="78"/>
      <c r="S206" s="78">
        <f t="shared" ref="S206:S269" si="118">R206</f>
        <v>0</v>
      </c>
      <c r="T206" s="78">
        <f t="shared" ref="T206:T269" si="119">S206/2*3</f>
        <v>0</v>
      </c>
      <c r="U206" s="78"/>
      <c r="V206" s="78">
        <f t="shared" si="109"/>
        <v>0</v>
      </c>
      <c r="W206" s="78">
        <f t="shared" si="99"/>
        <v>2</v>
      </c>
      <c r="X206" s="78">
        <f t="shared" si="91"/>
        <v>0</v>
      </c>
      <c r="Y206" s="78"/>
      <c r="Z206" s="78"/>
      <c r="AA206" s="78">
        <f t="shared" si="111"/>
        <v>0</v>
      </c>
      <c r="AB206" s="78">
        <f t="shared" si="112"/>
        <v>0</v>
      </c>
      <c r="AC206" s="78"/>
      <c r="AD206" s="78">
        <f t="shared" si="100"/>
        <v>1</v>
      </c>
      <c r="AE206" s="65">
        <f t="shared" si="100"/>
        <v>0</v>
      </c>
      <c r="AF206" s="65">
        <f t="shared" si="100"/>
        <v>0</v>
      </c>
      <c r="AG206" s="65">
        <f t="shared" si="113"/>
        <v>4</v>
      </c>
      <c r="AH206" s="90">
        <f t="shared" si="101"/>
        <v>131.57999999999998</v>
      </c>
      <c r="AI206" s="90">
        <f t="shared" si="101"/>
        <v>43.86</v>
      </c>
      <c r="AJ206" s="78"/>
      <c r="AK206" s="78"/>
      <c r="AL206" s="78">
        <f t="shared" si="102"/>
        <v>2</v>
      </c>
      <c r="AM206" s="78"/>
      <c r="AN206" s="78"/>
      <c r="AO206" s="78"/>
      <c r="AP206" s="79"/>
      <c r="AQ206" s="91">
        <f t="shared" si="114"/>
        <v>0</v>
      </c>
      <c r="AR206" s="81"/>
      <c r="AS206" s="108"/>
      <c r="AT206" s="109"/>
      <c r="AU206" s="109"/>
      <c r="AV206" s="110"/>
      <c r="AW206" s="110"/>
      <c r="AX206" s="111"/>
    </row>
    <row r="207" spans="1:50" s="70" customFormat="1" ht="16.5" x14ac:dyDescent="0.25">
      <c r="A207" s="101"/>
      <c r="B207" s="46" t="s">
        <v>356</v>
      </c>
      <c r="C207" s="104" t="s">
        <v>1</v>
      </c>
      <c r="D207" s="103">
        <v>40</v>
      </c>
      <c r="E207" s="99" t="s">
        <v>196</v>
      </c>
      <c r="F207" s="104"/>
      <c r="G207" s="105">
        <v>1</v>
      </c>
      <c r="H207" s="104"/>
      <c r="I207" s="106">
        <f t="shared" si="115"/>
        <v>120</v>
      </c>
      <c r="J207" s="106">
        <f t="shared" si="116"/>
        <v>40</v>
      </c>
      <c r="K207" s="97">
        <v>1</v>
      </c>
      <c r="L207" s="97"/>
      <c r="M207" s="97"/>
      <c r="N207" s="107">
        <f t="shared" si="104"/>
        <v>40</v>
      </c>
      <c r="O207" s="78">
        <v>0.5</v>
      </c>
      <c r="P207" s="101">
        <v>1</v>
      </c>
      <c r="Q207" s="101"/>
      <c r="R207" s="78">
        <v>1</v>
      </c>
      <c r="S207" s="78"/>
      <c r="T207" s="78"/>
      <c r="U207" s="78">
        <v>1</v>
      </c>
      <c r="V207" s="78">
        <f t="shared" si="109"/>
        <v>0</v>
      </c>
      <c r="W207" s="78">
        <f t="shared" si="99"/>
        <v>2</v>
      </c>
      <c r="X207" s="78">
        <f t="shared" si="91"/>
        <v>1</v>
      </c>
      <c r="Y207" s="78"/>
      <c r="Z207" s="78"/>
      <c r="AA207" s="78">
        <f t="shared" si="111"/>
        <v>0</v>
      </c>
      <c r="AB207" s="78">
        <f t="shared" si="112"/>
        <v>0</v>
      </c>
      <c r="AC207" s="78"/>
      <c r="AD207" s="78">
        <f t="shared" si="100"/>
        <v>1</v>
      </c>
      <c r="AE207" s="65">
        <f t="shared" si="100"/>
        <v>0</v>
      </c>
      <c r="AF207" s="65">
        <f t="shared" si="100"/>
        <v>0</v>
      </c>
      <c r="AG207" s="65">
        <f t="shared" si="113"/>
        <v>4</v>
      </c>
      <c r="AH207" s="90">
        <f t="shared" si="101"/>
        <v>120</v>
      </c>
      <c r="AI207" s="90">
        <f t="shared" si="101"/>
        <v>40</v>
      </c>
      <c r="AJ207" s="78"/>
      <c r="AK207" s="78"/>
      <c r="AL207" s="78">
        <f t="shared" si="102"/>
        <v>2</v>
      </c>
      <c r="AM207" s="78"/>
      <c r="AN207" s="78"/>
      <c r="AO207" s="78"/>
      <c r="AP207" s="79"/>
      <c r="AQ207" s="91">
        <f t="shared" si="114"/>
        <v>0</v>
      </c>
      <c r="AR207" s="81"/>
      <c r="AS207" s="108"/>
      <c r="AT207" s="109"/>
      <c r="AU207" s="109"/>
      <c r="AV207" s="110"/>
      <c r="AW207" s="110"/>
      <c r="AX207" s="111"/>
    </row>
    <row r="208" spans="1:50" s="125" customFormat="1" ht="16.5" x14ac:dyDescent="0.25">
      <c r="A208" s="78">
        <v>7</v>
      </c>
      <c r="B208" s="86" t="s">
        <v>357</v>
      </c>
      <c r="C208" s="87"/>
      <c r="D208" s="90">
        <f t="shared" ref="D208:AP208" si="120">SUM(D209:D243)</f>
        <v>1431.2100000000003</v>
      </c>
      <c r="E208" s="90">
        <f t="shared" si="120"/>
        <v>0</v>
      </c>
      <c r="F208" s="90">
        <f t="shared" si="120"/>
        <v>6</v>
      </c>
      <c r="G208" s="90">
        <f t="shared" si="120"/>
        <v>34</v>
      </c>
      <c r="H208" s="90">
        <f t="shared" si="120"/>
        <v>2</v>
      </c>
      <c r="I208" s="90">
        <f t="shared" si="120"/>
        <v>4293.63</v>
      </c>
      <c r="J208" s="90">
        <f t="shared" si="120"/>
        <v>1431.2100000000003</v>
      </c>
      <c r="K208" s="90">
        <f t="shared" si="120"/>
        <v>30</v>
      </c>
      <c r="L208" s="90">
        <f t="shared" si="120"/>
        <v>0</v>
      </c>
      <c r="M208" s="90">
        <f t="shared" si="120"/>
        <v>0</v>
      </c>
      <c r="N208" s="90">
        <f t="shared" si="120"/>
        <v>1431.2100000000003</v>
      </c>
      <c r="O208" s="90">
        <f t="shared" si="120"/>
        <v>18</v>
      </c>
      <c r="P208" s="90">
        <f t="shared" si="120"/>
        <v>27</v>
      </c>
      <c r="Q208" s="90">
        <f t="shared" si="120"/>
        <v>25</v>
      </c>
      <c r="R208" s="90">
        <f t="shared" si="120"/>
        <v>12</v>
      </c>
      <c r="S208" s="90">
        <f t="shared" si="120"/>
        <v>10</v>
      </c>
      <c r="T208" s="90">
        <f t="shared" si="120"/>
        <v>21</v>
      </c>
      <c r="U208" s="90">
        <f t="shared" si="120"/>
        <v>5</v>
      </c>
      <c r="V208" s="90">
        <f t="shared" si="120"/>
        <v>16</v>
      </c>
      <c r="W208" s="90">
        <f t="shared" si="120"/>
        <v>80</v>
      </c>
      <c r="X208" s="90">
        <f t="shared" si="120"/>
        <v>5</v>
      </c>
      <c r="Y208" s="90">
        <f t="shared" si="120"/>
        <v>8</v>
      </c>
      <c r="Z208" s="90">
        <f t="shared" si="120"/>
        <v>4</v>
      </c>
      <c r="AA208" s="90">
        <f t="shared" si="120"/>
        <v>1.6</v>
      </c>
      <c r="AB208" s="90">
        <f t="shared" si="120"/>
        <v>0.8</v>
      </c>
      <c r="AC208" s="90">
        <f t="shared" si="120"/>
        <v>0</v>
      </c>
      <c r="AD208" s="90">
        <f t="shared" si="120"/>
        <v>30</v>
      </c>
      <c r="AE208" s="90">
        <f t="shared" si="120"/>
        <v>0</v>
      </c>
      <c r="AF208" s="90">
        <f t="shared" si="120"/>
        <v>0</v>
      </c>
      <c r="AG208" s="90">
        <f t="shared" si="120"/>
        <v>120</v>
      </c>
      <c r="AH208" s="90">
        <f t="shared" si="120"/>
        <v>4293.63</v>
      </c>
      <c r="AI208" s="90">
        <f t="shared" si="120"/>
        <v>1431.2100000000003</v>
      </c>
      <c r="AJ208" s="90">
        <f t="shared" si="120"/>
        <v>24</v>
      </c>
      <c r="AK208" s="90">
        <f t="shared" si="120"/>
        <v>8</v>
      </c>
      <c r="AL208" s="90">
        <f t="shared" si="120"/>
        <v>96</v>
      </c>
      <c r="AM208" s="90">
        <f t="shared" si="120"/>
        <v>0</v>
      </c>
      <c r="AN208" s="90">
        <f t="shared" si="120"/>
        <v>15</v>
      </c>
      <c r="AO208" s="90">
        <f t="shared" si="120"/>
        <v>0</v>
      </c>
      <c r="AP208" s="118">
        <f t="shared" si="120"/>
        <v>0</v>
      </c>
      <c r="AQ208" s="91">
        <f t="shared" si="114"/>
        <v>0</v>
      </c>
      <c r="AR208" s="120"/>
      <c r="AS208" s="121"/>
      <c r="AT208" s="122"/>
      <c r="AU208" s="122"/>
      <c r="AV208" s="123"/>
      <c r="AW208" s="123"/>
      <c r="AX208" s="124"/>
    </row>
    <row r="209" spans="1:50" s="70" customFormat="1" ht="15.75" x14ac:dyDescent="0.25">
      <c r="A209" s="101"/>
      <c r="B209" s="9" t="s">
        <v>289</v>
      </c>
      <c r="C209" s="104"/>
      <c r="D209" s="103"/>
      <c r="E209" s="104"/>
      <c r="F209" s="104"/>
      <c r="G209" s="104"/>
      <c r="H209" s="104"/>
      <c r="I209" s="106">
        <f t="shared" ref="I209:I251" si="121">D209*3</f>
        <v>0</v>
      </c>
      <c r="J209" s="106">
        <f t="shared" ref="J209:J251" si="122">D209</f>
        <v>0</v>
      </c>
      <c r="K209" s="97"/>
      <c r="L209" s="97"/>
      <c r="M209" s="97"/>
      <c r="N209" s="107">
        <f t="shared" ref="N209" si="123">D209</f>
        <v>0</v>
      </c>
      <c r="O209" s="78"/>
      <c r="P209" s="101">
        <f t="shared" ref="P209:P217" si="124">K209</f>
        <v>0</v>
      </c>
      <c r="Q209" s="101">
        <f t="shared" si="117"/>
        <v>0</v>
      </c>
      <c r="R209" s="78"/>
      <c r="S209" s="78">
        <f t="shared" si="118"/>
        <v>0</v>
      </c>
      <c r="T209" s="78">
        <f t="shared" si="119"/>
        <v>0</v>
      </c>
      <c r="U209" s="78"/>
      <c r="V209" s="78">
        <f t="shared" ref="V209:V225" si="125">H209*4</f>
        <v>0</v>
      </c>
      <c r="W209" s="78">
        <f t="shared" ref="W209:W243" si="126">(F209+G209)*2</f>
        <v>0</v>
      </c>
      <c r="X209" s="78">
        <f t="shared" ref="X209:X272" si="127">U209</f>
        <v>0</v>
      </c>
      <c r="Y209" s="78"/>
      <c r="Z209" s="78"/>
      <c r="AA209" s="78">
        <f t="shared" si="111"/>
        <v>0</v>
      </c>
      <c r="AB209" s="78">
        <f t="shared" si="112"/>
        <v>0</v>
      </c>
      <c r="AC209" s="78"/>
      <c r="AD209" s="78">
        <f t="shared" ref="AD209:AF243" si="128">K209</f>
        <v>0</v>
      </c>
      <c r="AE209" s="65">
        <f t="shared" si="128"/>
        <v>0</v>
      </c>
      <c r="AF209" s="65">
        <f t="shared" si="128"/>
        <v>0</v>
      </c>
      <c r="AG209" s="65">
        <f t="shared" si="113"/>
        <v>0</v>
      </c>
      <c r="AH209" s="90">
        <f t="shared" ref="AH209:AI243" si="129">I209</f>
        <v>0</v>
      </c>
      <c r="AI209" s="90">
        <f t="shared" si="129"/>
        <v>0</v>
      </c>
      <c r="AJ209" s="78"/>
      <c r="AK209" s="78"/>
      <c r="AL209" s="78">
        <f t="shared" ref="AL209:AL243" si="130">V209+W209</f>
        <v>0</v>
      </c>
      <c r="AM209" s="78"/>
      <c r="AN209" s="78"/>
      <c r="AO209" s="78"/>
      <c r="AP209" s="79"/>
      <c r="AQ209" s="114"/>
      <c r="AR209" s="81"/>
      <c r="AS209" s="108"/>
      <c r="AT209" s="109"/>
      <c r="AU209" s="109"/>
      <c r="AV209" s="110"/>
      <c r="AW209" s="110"/>
      <c r="AX209" s="111"/>
    </row>
    <row r="210" spans="1:50" s="70" customFormat="1" ht="16.5" x14ac:dyDescent="0.25">
      <c r="A210" s="101"/>
      <c r="B210" s="46" t="s">
        <v>358</v>
      </c>
      <c r="C210" s="104"/>
      <c r="D210" s="103"/>
      <c r="E210" s="104"/>
      <c r="F210" s="104"/>
      <c r="G210" s="104"/>
      <c r="H210" s="104"/>
      <c r="I210" s="106">
        <f t="shared" si="121"/>
        <v>0</v>
      </c>
      <c r="J210" s="106">
        <f t="shared" si="122"/>
        <v>0</v>
      </c>
      <c r="K210" s="97"/>
      <c r="L210" s="97"/>
      <c r="M210" s="97"/>
      <c r="N210" s="107"/>
      <c r="O210" s="78">
        <v>8</v>
      </c>
      <c r="P210" s="101">
        <f t="shared" si="124"/>
        <v>0</v>
      </c>
      <c r="Q210" s="101">
        <f t="shared" si="117"/>
        <v>0</v>
      </c>
      <c r="R210" s="78">
        <v>1</v>
      </c>
      <c r="S210" s="78">
        <f t="shared" si="118"/>
        <v>1</v>
      </c>
      <c r="T210" s="78">
        <v>3</v>
      </c>
      <c r="U210" s="78"/>
      <c r="V210" s="78">
        <f t="shared" si="125"/>
        <v>0</v>
      </c>
      <c r="W210" s="78">
        <f t="shared" si="126"/>
        <v>0</v>
      </c>
      <c r="X210" s="78">
        <f t="shared" si="127"/>
        <v>0</v>
      </c>
      <c r="Y210" s="78">
        <v>4</v>
      </c>
      <c r="Z210" s="78">
        <v>4</v>
      </c>
      <c r="AA210" s="78">
        <f t="shared" si="111"/>
        <v>1.6</v>
      </c>
      <c r="AB210" s="78">
        <f>Z210*0.2</f>
        <v>0.8</v>
      </c>
      <c r="AC210" s="78"/>
      <c r="AD210" s="78">
        <f t="shared" si="128"/>
        <v>0</v>
      </c>
      <c r="AE210" s="65">
        <f t="shared" si="128"/>
        <v>0</v>
      </c>
      <c r="AF210" s="65">
        <f t="shared" si="128"/>
        <v>0</v>
      </c>
      <c r="AG210" s="65">
        <f t="shared" si="113"/>
        <v>0</v>
      </c>
      <c r="AH210" s="90">
        <f t="shared" si="129"/>
        <v>0</v>
      </c>
      <c r="AI210" s="90">
        <f t="shared" si="129"/>
        <v>0</v>
      </c>
      <c r="AJ210" s="78"/>
      <c r="AK210" s="78"/>
      <c r="AL210" s="78">
        <f t="shared" si="130"/>
        <v>0</v>
      </c>
      <c r="AM210" s="78"/>
      <c r="AN210" s="78">
        <v>7.5</v>
      </c>
      <c r="AO210" s="78"/>
      <c r="AP210" s="79"/>
      <c r="AQ210" s="91">
        <f t="shared" ref="AQ210:AQ225" si="131">+N210-AI210</f>
        <v>0</v>
      </c>
      <c r="AR210" s="81"/>
      <c r="AS210" s="108"/>
      <c r="AT210" s="109"/>
      <c r="AU210" s="109"/>
      <c r="AV210" s="110"/>
      <c r="AW210" s="110"/>
      <c r="AX210" s="111"/>
    </row>
    <row r="211" spans="1:50" s="70" customFormat="1" ht="16.5" x14ac:dyDescent="0.25">
      <c r="A211" s="101"/>
      <c r="B211" s="46" t="s">
        <v>359</v>
      </c>
      <c r="C211" s="64" t="s">
        <v>307</v>
      </c>
      <c r="D211" s="105">
        <v>54.96</v>
      </c>
      <c r="E211" s="104"/>
      <c r="F211" s="104"/>
      <c r="G211" s="104"/>
      <c r="H211" s="104"/>
      <c r="I211" s="106">
        <f t="shared" si="121"/>
        <v>164.88</v>
      </c>
      <c r="J211" s="106">
        <f t="shared" si="122"/>
        <v>54.96</v>
      </c>
      <c r="K211" s="97">
        <v>1</v>
      </c>
      <c r="L211" s="97"/>
      <c r="M211" s="97"/>
      <c r="N211" s="107">
        <f>D211</f>
        <v>54.96</v>
      </c>
      <c r="O211" s="78"/>
      <c r="P211" s="101">
        <f t="shared" si="124"/>
        <v>1</v>
      </c>
      <c r="Q211" s="101">
        <f t="shared" si="117"/>
        <v>1</v>
      </c>
      <c r="R211" s="78">
        <v>2</v>
      </c>
      <c r="S211" s="78">
        <v>2</v>
      </c>
      <c r="T211" s="78">
        <f t="shared" si="119"/>
        <v>3</v>
      </c>
      <c r="U211" s="78"/>
      <c r="V211" s="78">
        <f t="shared" si="125"/>
        <v>0</v>
      </c>
      <c r="W211" s="78">
        <f t="shared" si="126"/>
        <v>0</v>
      </c>
      <c r="X211" s="78">
        <f t="shared" si="127"/>
        <v>0</v>
      </c>
      <c r="Y211" s="78"/>
      <c r="Z211" s="78"/>
      <c r="AA211" s="78">
        <f t="shared" si="111"/>
        <v>0</v>
      </c>
      <c r="AB211" s="78">
        <f t="shared" si="112"/>
        <v>0</v>
      </c>
      <c r="AC211" s="78"/>
      <c r="AD211" s="78">
        <f t="shared" si="128"/>
        <v>1</v>
      </c>
      <c r="AE211" s="65">
        <f t="shared" si="128"/>
        <v>0</v>
      </c>
      <c r="AF211" s="65">
        <f t="shared" si="128"/>
        <v>0</v>
      </c>
      <c r="AG211" s="65">
        <f t="shared" si="113"/>
        <v>4</v>
      </c>
      <c r="AH211" s="90">
        <f t="shared" si="129"/>
        <v>164.88</v>
      </c>
      <c r="AI211" s="90">
        <f t="shared" si="129"/>
        <v>54.96</v>
      </c>
      <c r="AJ211" s="78">
        <v>8</v>
      </c>
      <c r="AK211" s="78">
        <v>8</v>
      </c>
      <c r="AL211" s="78">
        <f t="shared" si="130"/>
        <v>0</v>
      </c>
      <c r="AM211" s="78"/>
      <c r="AN211" s="78"/>
      <c r="AO211" s="78"/>
      <c r="AP211" s="79"/>
      <c r="AQ211" s="91">
        <f t="shared" si="131"/>
        <v>0</v>
      </c>
      <c r="AR211" s="81"/>
      <c r="AS211" s="108"/>
      <c r="AT211" s="109"/>
      <c r="AU211" s="109"/>
      <c r="AV211" s="110"/>
      <c r="AW211" s="110"/>
      <c r="AX211" s="111"/>
    </row>
    <row r="212" spans="1:50" s="70" customFormat="1" ht="16.5" x14ac:dyDescent="0.25">
      <c r="A212" s="101"/>
      <c r="B212" s="46" t="s">
        <v>252</v>
      </c>
      <c r="C212" s="104" t="s">
        <v>288</v>
      </c>
      <c r="D212" s="105">
        <v>40.54</v>
      </c>
      <c r="E212" s="99" t="s">
        <v>196</v>
      </c>
      <c r="F212" s="104"/>
      <c r="G212" s="105">
        <v>1</v>
      </c>
      <c r="H212" s="104"/>
      <c r="I212" s="106">
        <f t="shared" si="121"/>
        <v>121.62</v>
      </c>
      <c r="J212" s="106">
        <f t="shared" si="122"/>
        <v>40.54</v>
      </c>
      <c r="K212" s="97">
        <v>1</v>
      </c>
      <c r="L212" s="97"/>
      <c r="M212" s="97"/>
      <c r="N212" s="107">
        <f t="shared" ref="N212:N229" si="132">D212</f>
        <v>40.54</v>
      </c>
      <c r="O212" s="78"/>
      <c r="P212" s="101">
        <f t="shared" si="124"/>
        <v>1</v>
      </c>
      <c r="Q212" s="101">
        <f t="shared" si="117"/>
        <v>1</v>
      </c>
      <c r="R212" s="78"/>
      <c r="S212" s="78">
        <f t="shared" si="118"/>
        <v>0</v>
      </c>
      <c r="T212" s="78">
        <f t="shared" si="119"/>
        <v>0</v>
      </c>
      <c r="U212" s="78"/>
      <c r="V212" s="78">
        <f t="shared" si="125"/>
        <v>0</v>
      </c>
      <c r="W212" s="78">
        <f t="shared" si="126"/>
        <v>2</v>
      </c>
      <c r="X212" s="78">
        <f t="shared" si="127"/>
        <v>0</v>
      </c>
      <c r="Y212" s="78"/>
      <c r="Z212" s="78"/>
      <c r="AA212" s="78">
        <f t="shared" si="111"/>
        <v>0</v>
      </c>
      <c r="AB212" s="78">
        <f t="shared" si="112"/>
        <v>0</v>
      </c>
      <c r="AC212" s="78"/>
      <c r="AD212" s="78">
        <f t="shared" si="128"/>
        <v>1</v>
      </c>
      <c r="AE212" s="65">
        <f t="shared" si="128"/>
        <v>0</v>
      </c>
      <c r="AF212" s="65">
        <f t="shared" si="128"/>
        <v>0</v>
      </c>
      <c r="AG212" s="65">
        <f t="shared" si="113"/>
        <v>4</v>
      </c>
      <c r="AH212" s="90">
        <f t="shared" si="129"/>
        <v>121.62</v>
      </c>
      <c r="AI212" s="90">
        <f t="shared" si="129"/>
        <v>40.54</v>
      </c>
      <c r="AJ212" s="78"/>
      <c r="AK212" s="78"/>
      <c r="AL212" s="78">
        <f t="shared" si="130"/>
        <v>2</v>
      </c>
      <c r="AM212" s="78"/>
      <c r="AN212" s="78"/>
      <c r="AO212" s="78"/>
      <c r="AP212" s="79"/>
      <c r="AQ212" s="91">
        <f t="shared" si="131"/>
        <v>0</v>
      </c>
      <c r="AR212" s="81"/>
      <c r="AS212" s="108"/>
      <c r="AT212" s="109"/>
      <c r="AU212" s="109"/>
      <c r="AV212" s="110"/>
      <c r="AW212" s="110"/>
      <c r="AX212" s="111"/>
    </row>
    <row r="213" spans="1:50" s="70" customFormat="1" ht="16.5" x14ac:dyDescent="0.25">
      <c r="A213" s="101"/>
      <c r="B213" s="46" t="s">
        <v>290</v>
      </c>
      <c r="C213" s="104" t="s">
        <v>288</v>
      </c>
      <c r="D213" s="105">
        <v>73.709999999999994</v>
      </c>
      <c r="E213" s="99" t="s">
        <v>196</v>
      </c>
      <c r="F213" s="104"/>
      <c r="G213" s="105">
        <v>1</v>
      </c>
      <c r="H213" s="104"/>
      <c r="I213" s="106">
        <f t="shared" si="121"/>
        <v>221.13</v>
      </c>
      <c r="J213" s="106">
        <f t="shared" si="122"/>
        <v>73.709999999999994</v>
      </c>
      <c r="K213" s="97">
        <v>1</v>
      </c>
      <c r="L213" s="97"/>
      <c r="M213" s="97"/>
      <c r="N213" s="107">
        <f t="shared" si="132"/>
        <v>73.709999999999994</v>
      </c>
      <c r="O213" s="78"/>
      <c r="P213" s="101">
        <f t="shared" si="124"/>
        <v>1</v>
      </c>
      <c r="Q213" s="101">
        <f t="shared" si="117"/>
        <v>1</v>
      </c>
      <c r="R213" s="78"/>
      <c r="S213" s="78">
        <f t="shared" si="118"/>
        <v>0</v>
      </c>
      <c r="T213" s="78">
        <f t="shared" si="119"/>
        <v>0</v>
      </c>
      <c r="U213" s="78"/>
      <c r="V213" s="78">
        <f t="shared" si="125"/>
        <v>0</v>
      </c>
      <c r="W213" s="78">
        <f t="shared" si="126"/>
        <v>2</v>
      </c>
      <c r="X213" s="78">
        <f t="shared" si="127"/>
        <v>0</v>
      </c>
      <c r="Y213" s="78"/>
      <c r="Z213" s="78"/>
      <c r="AA213" s="78">
        <f t="shared" si="111"/>
        <v>0</v>
      </c>
      <c r="AB213" s="78">
        <f t="shared" si="112"/>
        <v>0</v>
      </c>
      <c r="AC213" s="78"/>
      <c r="AD213" s="78">
        <f t="shared" si="128"/>
        <v>1</v>
      </c>
      <c r="AE213" s="65">
        <f t="shared" si="128"/>
        <v>0</v>
      </c>
      <c r="AF213" s="65">
        <f t="shared" si="128"/>
        <v>0</v>
      </c>
      <c r="AG213" s="65">
        <f t="shared" si="113"/>
        <v>4</v>
      </c>
      <c r="AH213" s="90">
        <f t="shared" si="129"/>
        <v>221.13</v>
      </c>
      <c r="AI213" s="90">
        <f t="shared" si="129"/>
        <v>73.709999999999994</v>
      </c>
      <c r="AJ213" s="78"/>
      <c r="AK213" s="78"/>
      <c r="AL213" s="78">
        <f t="shared" si="130"/>
        <v>2</v>
      </c>
      <c r="AM213" s="78"/>
      <c r="AN213" s="78"/>
      <c r="AO213" s="78"/>
      <c r="AP213" s="79"/>
      <c r="AQ213" s="91">
        <f t="shared" si="131"/>
        <v>0</v>
      </c>
      <c r="AR213" s="81"/>
      <c r="AS213" s="108"/>
      <c r="AT213" s="109"/>
      <c r="AU213" s="109"/>
      <c r="AV213" s="110"/>
      <c r="AW213" s="110"/>
      <c r="AX213" s="111"/>
    </row>
    <row r="214" spans="1:50" s="70" customFormat="1" ht="16.5" x14ac:dyDescent="0.25">
      <c r="A214" s="101"/>
      <c r="B214" s="46" t="s">
        <v>291</v>
      </c>
      <c r="C214" s="104" t="s">
        <v>288</v>
      </c>
      <c r="D214" s="105">
        <v>47.93</v>
      </c>
      <c r="E214" s="99" t="s">
        <v>196</v>
      </c>
      <c r="F214" s="104"/>
      <c r="G214" s="105">
        <v>1</v>
      </c>
      <c r="H214" s="104"/>
      <c r="I214" s="106">
        <f t="shared" si="121"/>
        <v>143.79</v>
      </c>
      <c r="J214" s="106">
        <f t="shared" si="122"/>
        <v>47.93</v>
      </c>
      <c r="K214" s="97">
        <v>1</v>
      </c>
      <c r="L214" s="97"/>
      <c r="M214" s="97"/>
      <c r="N214" s="107">
        <f t="shared" si="132"/>
        <v>47.93</v>
      </c>
      <c r="O214" s="78"/>
      <c r="P214" s="101">
        <f t="shared" si="124"/>
        <v>1</v>
      </c>
      <c r="Q214" s="101">
        <f t="shared" si="117"/>
        <v>1</v>
      </c>
      <c r="R214" s="78"/>
      <c r="S214" s="78">
        <f t="shared" si="118"/>
        <v>0</v>
      </c>
      <c r="T214" s="78">
        <f t="shared" si="119"/>
        <v>0</v>
      </c>
      <c r="U214" s="78"/>
      <c r="V214" s="78">
        <f t="shared" si="125"/>
        <v>0</v>
      </c>
      <c r="W214" s="78">
        <f t="shared" si="126"/>
        <v>2</v>
      </c>
      <c r="X214" s="78">
        <f t="shared" si="127"/>
        <v>0</v>
      </c>
      <c r="Y214" s="78"/>
      <c r="Z214" s="78"/>
      <c r="AA214" s="78">
        <f t="shared" si="111"/>
        <v>0</v>
      </c>
      <c r="AB214" s="78">
        <f t="shared" si="112"/>
        <v>0</v>
      </c>
      <c r="AC214" s="78"/>
      <c r="AD214" s="78">
        <f t="shared" si="128"/>
        <v>1</v>
      </c>
      <c r="AE214" s="65">
        <f t="shared" si="128"/>
        <v>0</v>
      </c>
      <c r="AF214" s="65">
        <f t="shared" si="128"/>
        <v>0</v>
      </c>
      <c r="AG214" s="65">
        <f t="shared" si="113"/>
        <v>4</v>
      </c>
      <c r="AH214" s="90">
        <f t="shared" si="129"/>
        <v>143.79</v>
      </c>
      <c r="AI214" s="90">
        <f t="shared" si="129"/>
        <v>47.93</v>
      </c>
      <c r="AJ214" s="78"/>
      <c r="AK214" s="78"/>
      <c r="AL214" s="78">
        <f t="shared" si="130"/>
        <v>2</v>
      </c>
      <c r="AM214" s="78"/>
      <c r="AN214" s="78"/>
      <c r="AO214" s="78"/>
      <c r="AP214" s="79"/>
      <c r="AQ214" s="91">
        <f t="shared" si="131"/>
        <v>0</v>
      </c>
      <c r="AR214" s="81"/>
      <c r="AS214" s="108"/>
      <c r="AT214" s="109"/>
      <c r="AU214" s="109"/>
      <c r="AV214" s="110"/>
      <c r="AW214" s="110"/>
      <c r="AX214" s="111"/>
    </row>
    <row r="215" spans="1:50" s="70" customFormat="1" ht="16.5" x14ac:dyDescent="0.25">
      <c r="A215" s="101"/>
      <c r="B215" s="46" t="s">
        <v>292</v>
      </c>
      <c r="C215" s="104" t="s">
        <v>288</v>
      </c>
      <c r="D215" s="105">
        <v>41.04</v>
      </c>
      <c r="E215" s="99" t="s">
        <v>196</v>
      </c>
      <c r="F215" s="104"/>
      <c r="G215" s="105">
        <v>1</v>
      </c>
      <c r="H215" s="104"/>
      <c r="I215" s="106">
        <f t="shared" si="121"/>
        <v>123.12</v>
      </c>
      <c r="J215" s="106">
        <f t="shared" si="122"/>
        <v>41.04</v>
      </c>
      <c r="K215" s="97">
        <v>1</v>
      </c>
      <c r="L215" s="97"/>
      <c r="M215" s="97"/>
      <c r="N215" s="107">
        <f t="shared" si="132"/>
        <v>41.04</v>
      </c>
      <c r="O215" s="78"/>
      <c r="P215" s="101">
        <f t="shared" si="124"/>
        <v>1</v>
      </c>
      <c r="Q215" s="101">
        <f t="shared" si="117"/>
        <v>1</v>
      </c>
      <c r="R215" s="78"/>
      <c r="S215" s="78">
        <f t="shared" si="118"/>
        <v>0</v>
      </c>
      <c r="T215" s="78">
        <f t="shared" si="119"/>
        <v>0</v>
      </c>
      <c r="U215" s="78">
        <v>1</v>
      </c>
      <c r="V215" s="78">
        <f t="shared" si="125"/>
        <v>0</v>
      </c>
      <c r="W215" s="78">
        <f t="shared" si="126"/>
        <v>2</v>
      </c>
      <c r="X215" s="78">
        <f t="shared" si="127"/>
        <v>1</v>
      </c>
      <c r="Y215" s="78"/>
      <c r="Z215" s="78"/>
      <c r="AA215" s="78">
        <f t="shared" si="111"/>
        <v>0</v>
      </c>
      <c r="AB215" s="78">
        <f t="shared" si="112"/>
        <v>0</v>
      </c>
      <c r="AC215" s="78"/>
      <c r="AD215" s="78">
        <f t="shared" si="128"/>
        <v>1</v>
      </c>
      <c r="AE215" s="65">
        <f t="shared" si="128"/>
        <v>0</v>
      </c>
      <c r="AF215" s="65">
        <f t="shared" si="128"/>
        <v>0</v>
      </c>
      <c r="AG215" s="65">
        <f t="shared" si="113"/>
        <v>4</v>
      </c>
      <c r="AH215" s="90">
        <f t="shared" si="129"/>
        <v>123.12</v>
      </c>
      <c r="AI215" s="90">
        <f t="shared" si="129"/>
        <v>41.04</v>
      </c>
      <c r="AJ215" s="78"/>
      <c r="AK215" s="78"/>
      <c r="AL215" s="78">
        <f t="shared" si="130"/>
        <v>2</v>
      </c>
      <c r="AM215" s="78"/>
      <c r="AN215" s="78"/>
      <c r="AO215" s="78"/>
      <c r="AP215" s="79"/>
      <c r="AQ215" s="91">
        <f t="shared" si="131"/>
        <v>0</v>
      </c>
      <c r="AR215" s="81"/>
      <c r="AS215" s="108"/>
      <c r="AT215" s="109"/>
      <c r="AU215" s="109"/>
      <c r="AV215" s="110"/>
      <c r="AW215" s="110"/>
      <c r="AX215" s="111"/>
    </row>
    <row r="216" spans="1:50" s="70" customFormat="1" ht="16.5" x14ac:dyDescent="0.25">
      <c r="A216" s="101"/>
      <c r="B216" s="46" t="s">
        <v>293</v>
      </c>
      <c r="C216" s="104" t="s">
        <v>288</v>
      </c>
      <c r="D216" s="105">
        <v>48.58</v>
      </c>
      <c r="E216" s="99" t="s">
        <v>196</v>
      </c>
      <c r="F216" s="104"/>
      <c r="G216" s="105">
        <v>1</v>
      </c>
      <c r="H216" s="104"/>
      <c r="I216" s="106">
        <f t="shared" si="121"/>
        <v>145.74</v>
      </c>
      <c r="J216" s="106">
        <f t="shared" si="122"/>
        <v>48.58</v>
      </c>
      <c r="K216" s="97">
        <v>1</v>
      </c>
      <c r="L216" s="97"/>
      <c r="M216" s="97"/>
      <c r="N216" s="107">
        <f t="shared" si="132"/>
        <v>48.58</v>
      </c>
      <c r="O216" s="78"/>
      <c r="P216" s="101">
        <f t="shared" si="124"/>
        <v>1</v>
      </c>
      <c r="Q216" s="101">
        <f t="shared" si="117"/>
        <v>1</v>
      </c>
      <c r="R216" s="78"/>
      <c r="S216" s="78">
        <f t="shared" si="118"/>
        <v>0</v>
      </c>
      <c r="T216" s="78">
        <f t="shared" si="119"/>
        <v>0</v>
      </c>
      <c r="U216" s="78"/>
      <c r="V216" s="78">
        <f t="shared" si="125"/>
        <v>0</v>
      </c>
      <c r="W216" s="78">
        <f t="shared" si="126"/>
        <v>2</v>
      </c>
      <c r="X216" s="78">
        <f t="shared" si="127"/>
        <v>0</v>
      </c>
      <c r="Y216" s="78"/>
      <c r="Z216" s="78"/>
      <c r="AA216" s="78">
        <f t="shared" si="111"/>
        <v>0</v>
      </c>
      <c r="AB216" s="78">
        <f t="shared" si="112"/>
        <v>0</v>
      </c>
      <c r="AC216" s="78"/>
      <c r="AD216" s="78">
        <f t="shared" si="128"/>
        <v>1</v>
      </c>
      <c r="AE216" s="65">
        <f t="shared" si="128"/>
        <v>0</v>
      </c>
      <c r="AF216" s="65">
        <f t="shared" si="128"/>
        <v>0</v>
      </c>
      <c r="AG216" s="65">
        <f t="shared" si="113"/>
        <v>4</v>
      </c>
      <c r="AH216" s="90">
        <f t="shared" si="129"/>
        <v>145.74</v>
      </c>
      <c r="AI216" s="90">
        <f t="shared" si="129"/>
        <v>48.58</v>
      </c>
      <c r="AJ216" s="78"/>
      <c r="AK216" s="78"/>
      <c r="AL216" s="78">
        <f t="shared" si="130"/>
        <v>2</v>
      </c>
      <c r="AM216" s="78"/>
      <c r="AN216" s="78"/>
      <c r="AO216" s="78"/>
      <c r="AP216" s="79"/>
      <c r="AQ216" s="91">
        <f t="shared" si="131"/>
        <v>0</v>
      </c>
      <c r="AR216" s="81"/>
      <c r="AS216" s="108"/>
      <c r="AT216" s="109"/>
      <c r="AU216" s="109"/>
      <c r="AV216" s="110"/>
      <c r="AW216" s="110"/>
      <c r="AX216" s="111"/>
    </row>
    <row r="217" spans="1:50" s="70" customFormat="1" ht="16.5" x14ac:dyDescent="0.25">
      <c r="A217" s="101"/>
      <c r="B217" s="46" t="s">
        <v>294</v>
      </c>
      <c r="C217" s="104" t="s">
        <v>288</v>
      </c>
      <c r="D217" s="105">
        <v>44.47</v>
      </c>
      <c r="E217" s="99" t="s">
        <v>196</v>
      </c>
      <c r="F217" s="104"/>
      <c r="G217" s="105">
        <v>1</v>
      </c>
      <c r="H217" s="105">
        <v>1</v>
      </c>
      <c r="I217" s="106">
        <f t="shared" si="121"/>
        <v>133.41</v>
      </c>
      <c r="J217" s="106">
        <f t="shared" si="122"/>
        <v>44.47</v>
      </c>
      <c r="K217" s="97">
        <v>1</v>
      </c>
      <c r="L217" s="97"/>
      <c r="M217" s="97"/>
      <c r="N217" s="107">
        <f t="shared" si="132"/>
        <v>44.47</v>
      </c>
      <c r="O217" s="78"/>
      <c r="P217" s="101">
        <f t="shared" si="124"/>
        <v>1</v>
      </c>
      <c r="Q217" s="101">
        <f t="shared" si="117"/>
        <v>1</v>
      </c>
      <c r="R217" s="78"/>
      <c r="S217" s="78">
        <f t="shared" si="118"/>
        <v>0</v>
      </c>
      <c r="T217" s="78">
        <f t="shared" si="119"/>
        <v>0</v>
      </c>
      <c r="U217" s="78"/>
      <c r="V217" s="78">
        <f t="shared" si="125"/>
        <v>4</v>
      </c>
      <c r="W217" s="78">
        <f t="shared" si="126"/>
        <v>2</v>
      </c>
      <c r="X217" s="78">
        <f t="shared" si="127"/>
        <v>0</v>
      </c>
      <c r="Y217" s="78"/>
      <c r="Z217" s="78"/>
      <c r="AA217" s="78">
        <f t="shared" si="111"/>
        <v>0</v>
      </c>
      <c r="AB217" s="78">
        <f t="shared" si="112"/>
        <v>0</v>
      </c>
      <c r="AC217" s="78"/>
      <c r="AD217" s="78">
        <f t="shared" si="128"/>
        <v>1</v>
      </c>
      <c r="AE217" s="65">
        <f t="shared" si="128"/>
        <v>0</v>
      </c>
      <c r="AF217" s="65">
        <f t="shared" si="128"/>
        <v>0</v>
      </c>
      <c r="AG217" s="65">
        <f t="shared" si="113"/>
        <v>4</v>
      </c>
      <c r="AH217" s="90">
        <f t="shared" si="129"/>
        <v>133.41</v>
      </c>
      <c r="AI217" s="90">
        <f t="shared" si="129"/>
        <v>44.47</v>
      </c>
      <c r="AJ217" s="78"/>
      <c r="AK217" s="78"/>
      <c r="AL217" s="78">
        <f t="shared" si="130"/>
        <v>6</v>
      </c>
      <c r="AM217" s="78"/>
      <c r="AN217" s="78"/>
      <c r="AO217" s="78"/>
      <c r="AP217" s="79"/>
      <c r="AQ217" s="91">
        <f t="shared" si="131"/>
        <v>0</v>
      </c>
      <c r="AR217" s="81"/>
      <c r="AS217" s="108"/>
      <c r="AT217" s="109"/>
      <c r="AU217" s="109"/>
      <c r="AV217" s="110"/>
      <c r="AW217" s="110"/>
      <c r="AX217" s="111"/>
    </row>
    <row r="218" spans="1:50" s="70" customFormat="1" ht="16.5" x14ac:dyDescent="0.25">
      <c r="A218" s="101"/>
      <c r="B218" s="46" t="s">
        <v>295</v>
      </c>
      <c r="C218" s="104" t="s">
        <v>288</v>
      </c>
      <c r="D218" s="105">
        <v>66.88</v>
      </c>
      <c r="E218" s="99" t="s">
        <v>196</v>
      </c>
      <c r="F218" s="104"/>
      <c r="G218" s="105">
        <v>1</v>
      </c>
      <c r="H218" s="104"/>
      <c r="I218" s="106">
        <f t="shared" si="121"/>
        <v>200.64</v>
      </c>
      <c r="J218" s="106">
        <f t="shared" si="122"/>
        <v>66.88</v>
      </c>
      <c r="K218" s="97">
        <v>1</v>
      </c>
      <c r="L218" s="97"/>
      <c r="M218" s="97"/>
      <c r="N218" s="107">
        <f t="shared" si="132"/>
        <v>66.88</v>
      </c>
      <c r="O218" s="78">
        <v>0.5</v>
      </c>
      <c r="P218" s="101"/>
      <c r="Q218" s="101"/>
      <c r="R218" s="78">
        <v>2</v>
      </c>
      <c r="S218" s="78">
        <v>2</v>
      </c>
      <c r="T218" s="78">
        <f t="shared" si="119"/>
        <v>3</v>
      </c>
      <c r="U218" s="78"/>
      <c r="V218" s="78">
        <f t="shared" si="125"/>
        <v>0</v>
      </c>
      <c r="W218" s="78">
        <f t="shared" si="126"/>
        <v>2</v>
      </c>
      <c r="X218" s="78">
        <f t="shared" si="127"/>
        <v>0</v>
      </c>
      <c r="Y218" s="78"/>
      <c r="Z218" s="78"/>
      <c r="AA218" s="78">
        <f t="shared" si="111"/>
        <v>0</v>
      </c>
      <c r="AB218" s="78">
        <f t="shared" si="112"/>
        <v>0</v>
      </c>
      <c r="AC218" s="78"/>
      <c r="AD218" s="78">
        <f t="shared" si="128"/>
        <v>1</v>
      </c>
      <c r="AE218" s="65">
        <f t="shared" si="128"/>
        <v>0</v>
      </c>
      <c r="AF218" s="65">
        <f t="shared" si="128"/>
        <v>0</v>
      </c>
      <c r="AG218" s="65">
        <f t="shared" si="113"/>
        <v>4</v>
      </c>
      <c r="AH218" s="90">
        <f t="shared" si="129"/>
        <v>200.64</v>
      </c>
      <c r="AI218" s="90">
        <f t="shared" si="129"/>
        <v>66.88</v>
      </c>
      <c r="AJ218" s="78"/>
      <c r="AK218" s="78"/>
      <c r="AL218" s="78">
        <f t="shared" si="130"/>
        <v>2</v>
      </c>
      <c r="AM218" s="78"/>
      <c r="AN218" s="78"/>
      <c r="AO218" s="78"/>
      <c r="AP218" s="79"/>
      <c r="AQ218" s="91">
        <f t="shared" si="131"/>
        <v>0</v>
      </c>
      <c r="AR218" s="81"/>
      <c r="AS218" s="108"/>
      <c r="AT218" s="109"/>
      <c r="AU218" s="109"/>
      <c r="AV218" s="110"/>
      <c r="AW218" s="110"/>
      <c r="AX218" s="111"/>
    </row>
    <row r="219" spans="1:50" s="70" customFormat="1" ht="16.5" x14ac:dyDescent="0.25">
      <c r="A219" s="101"/>
      <c r="B219" s="46" t="s">
        <v>296</v>
      </c>
      <c r="C219" s="104" t="s">
        <v>288</v>
      </c>
      <c r="D219" s="105">
        <f>34.77+5</f>
        <v>39.770000000000003</v>
      </c>
      <c r="E219" s="99" t="s">
        <v>196</v>
      </c>
      <c r="F219" s="104"/>
      <c r="G219" s="105">
        <v>1</v>
      </c>
      <c r="H219" s="104"/>
      <c r="I219" s="106">
        <f t="shared" si="121"/>
        <v>119.31</v>
      </c>
      <c r="J219" s="106">
        <f t="shared" si="122"/>
        <v>39.770000000000003</v>
      </c>
      <c r="K219" s="97">
        <v>1</v>
      </c>
      <c r="L219" s="97"/>
      <c r="M219" s="97"/>
      <c r="N219" s="107">
        <f t="shared" si="132"/>
        <v>39.770000000000003</v>
      </c>
      <c r="O219" s="78"/>
      <c r="P219" s="101">
        <f t="shared" ref="P219:P227" si="133">K219</f>
        <v>1</v>
      </c>
      <c r="Q219" s="101">
        <f t="shared" si="117"/>
        <v>1</v>
      </c>
      <c r="R219" s="78"/>
      <c r="S219" s="78">
        <f t="shared" si="118"/>
        <v>0</v>
      </c>
      <c r="T219" s="78">
        <f t="shared" si="119"/>
        <v>0</v>
      </c>
      <c r="U219" s="78"/>
      <c r="V219" s="78">
        <f t="shared" si="125"/>
        <v>0</v>
      </c>
      <c r="W219" s="78">
        <f t="shared" si="126"/>
        <v>2</v>
      </c>
      <c r="X219" s="78">
        <f t="shared" si="127"/>
        <v>0</v>
      </c>
      <c r="Y219" s="78"/>
      <c r="Z219" s="78"/>
      <c r="AA219" s="78">
        <f t="shared" si="111"/>
        <v>0</v>
      </c>
      <c r="AB219" s="78">
        <f t="shared" si="112"/>
        <v>0</v>
      </c>
      <c r="AC219" s="78"/>
      <c r="AD219" s="78">
        <f t="shared" si="128"/>
        <v>1</v>
      </c>
      <c r="AE219" s="65">
        <f t="shared" si="128"/>
        <v>0</v>
      </c>
      <c r="AF219" s="65">
        <f t="shared" si="128"/>
        <v>0</v>
      </c>
      <c r="AG219" s="65">
        <f t="shared" si="113"/>
        <v>4</v>
      </c>
      <c r="AH219" s="90">
        <f t="shared" si="129"/>
        <v>119.31</v>
      </c>
      <c r="AI219" s="90">
        <f t="shared" si="129"/>
        <v>39.770000000000003</v>
      </c>
      <c r="AJ219" s="78"/>
      <c r="AK219" s="78"/>
      <c r="AL219" s="78">
        <f t="shared" si="130"/>
        <v>2</v>
      </c>
      <c r="AM219" s="78"/>
      <c r="AN219" s="78"/>
      <c r="AO219" s="78"/>
      <c r="AP219" s="79"/>
      <c r="AQ219" s="91">
        <f t="shared" si="131"/>
        <v>0</v>
      </c>
      <c r="AR219" s="81"/>
      <c r="AS219" s="108"/>
      <c r="AT219" s="109"/>
      <c r="AU219" s="109"/>
      <c r="AV219" s="110"/>
      <c r="AW219" s="110"/>
      <c r="AX219" s="111"/>
    </row>
    <row r="220" spans="1:50" s="70" customFormat="1" ht="16.5" x14ac:dyDescent="0.25">
      <c r="A220" s="101"/>
      <c r="B220" s="46" t="s">
        <v>297</v>
      </c>
      <c r="C220" s="104" t="s">
        <v>288</v>
      </c>
      <c r="D220" s="105">
        <v>42.69</v>
      </c>
      <c r="E220" s="99" t="s">
        <v>196</v>
      </c>
      <c r="F220" s="104"/>
      <c r="G220" s="105">
        <v>1</v>
      </c>
      <c r="H220" s="104"/>
      <c r="I220" s="106">
        <f t="shared" si="121"/>
        <v>128.07</v>
      </c>
      <c r="J220" s="106">
        <f t="shared" si="122"/>
        <v>42.69</v>
      </c>
      <c r="K220" s="97">
        <v>1</v>
      </c>
      <c r="L220" s="97"/>
      <c r="M220" s="97"/>
      <c r="N220" s="107">
        <f t="shared" si="132"/>
        <v>42.69</v>
      </c>
      <c r="O220" s="78"/>
      <c r="P220" s="101">
        <f t="shared" si="133"/>
        <v>1</v>
      </c>
      <c r="Q220" s="101">
        <f>P220</f>
        <v>1</v>
      </c>
      <c r="R220" s="78"/>
      <c r="S220" s="78">
        <f>R220</f>
        <v>0</v>
      </c>
      <c r="T220" s="78">
        <f>S220/2*3</f>
        <v>0</v>
      </c>
      <c r="U220" s="78">
        <v>1</v>
      </c>
      <c r="V220" s="78">
        <f t="shared" si="125"/>
        <v>0</v>
      </c>
      <c r="W220" s="78">
        <f t="shared" si="126"/>
        <v>2</v>
      </c>
      <c r="X220" s="78">
        <f t="shared" si="127"/>
        <v>1</v>
      </c>
      <c r="Y220" s="78"/>
      <c r="Z220" s="78"/>
      <c r="AA220" s="78">
        <f t="shared" si="111"/>
        <v>0</v>
      </c>
      <c r="AB220" s="78">
        <f t="shared" si="112"/>
        <v>0</v>
      </c>
      <c r="AC220" s="78"/>
      <c r="AD220" s="78">
        <f t="shared" si="128"/>
        <v>1</v>
      </c>
      <c r="AE220" s="65">
        <f t="shared" si="128"/>
        <v>0</v>
      </c>
      <c r="AF220" s="65">
        <f t="shared" si="128"/>
        <v>0</v>
      </c>
      <c r="AG220" s="65">
        <f t="shared" si="113"/>
        <v>4</v>
      </c>
      <c r="AH220" s="90">
        <f t="shared" si="129"/>
        <v>128.07</v>
      </c>
      <c r="AI220" s="90">
        <f t="shared" si="129"/>
        <v>42.69</v>
      </c>
      <c r="AJ220" s="78"/>
      <c r="AK220" s="78"/>
      <c r="AL220" s="78">
        <f t="shared" si="130"/>
        <v>2</v>
      </c>
      <c r="AM220" s="78"/>
      <c r="AN220" s="78"/>
      <c r="AO220" s="78"/>
      <c r="AP220" s="79"/>
      <c r="AQ220" s="91">
        <f t="shared" si="131"/>
        <v>0</v>
      </c>
      <c r="AR220" s="81"/>
      <c r="AS220" s="108"/>
      <c r="AT220" s="109"/>
      <c r="AU220" s="109"/>
      <c r="AV220" s="110"/>
      <c r="AW220" s="110"/>
      <c r="AX220" s="111"/>
    </row>
    <row r="221" spans="1:50" s="70" customFormat="1" ht="16.5" x14ac:dyDescent="0.25">
      <c r="A221" s="101"/>
      <c r="B221" s="46" t="s">
        <v>360</v>
      </c>
      <c r="C221" s="104" t="s">
        <v>288</v>
      </c>
      <c r="D221" s="105">
        <v>40.229999999999997</v>
      </c>
      <c r="E221" s="99" t="s">
        <v>196</v>
      </c>
      <c r="F221" s="104"/>
      <c r="G221" s="105">
        <v>1</v>
      </c>
      <c r="H221" s="104"/>
      <c r="I221" s="106">
        <f t="shared" si="121"/>
        <v>120.69</v>
      </c>
      <c r="J221" s="106">
        <f t="shared" si="122"/>
        <v>40.229999999999997</v>
      </c>
      <c r="K221" s="97">
        <v>1</v>
      </c>
      <c r="L221" s="97"/>
      <c r="M221" s="97"/>
      <c r="N221" s="107">
        <f t="shared" si="132"/>
        <v>40.229999999999997</v>
      </c>
      <c r="O221" s="78"/>
      <c r="P221" s="101">
        <f t="shared" si="133"/>
        <v>1</v>
      </c>
      <c r="Q221" s="101">
        <f t="shared" si="117"/>
        <v>1</v>
      </c>
      <c r="R221" s="78"/>
      <c r="S221" s="78">
        <f t="shared" si="118"/>
        <v>0</v>
      </c>
      <c r="T221" s="78">
        <f t="shared" si="119"/>
        <v>0</v>
      </c>
      <c r="U221" s="78"/>
      <c r="V221" s="78">
        <f t="shared" si="125"/>
        <v>0</v>
      </c>
      <c r="W221" s="78">
        <f t="shared" si="126"/>
        <v>2</v>
      </c>
      <c r="X221" s="78">
        <f t="shared" si="127"/>
        <v>0</v>
      </c>
      <c r="Y221" s="78"/>
      <c r="Z221" s="78"/>
      <c r="AA221" s="78">
        <f t="shared" si="111"/>
        <v>0</v>
      </c>
      <c r="AB221" s="78">
        <f t="shared" si="112"/>
        <v>0</v>
      </c>
      <c r="AC221" s="78"/>
      <c r="AD221" s="78">
        <f t="shared" si="128"/>
        <v>1</v>
      </c>
      <c r="AE221" s="65">
        <f t="shared" si="128"/>
        <v>0</v>
      </c>
      <c r="AF221" s="65">
        <f t="shared" si="128"/>
        <v>0</v>
      </c>
      <c r="AG221" s="65">
        <f t="shared" si="113"/>
        <v>4</v>
      </c>
      <c r="AH221" s="90">
        <f t="shared" si="129"/>
        <v>120.69</v>
      </c>
      <c r="AI221" s="90">
        <f t="shared" si="129"/>
        <v>40.229999999999997</v>
      </c>
      <c r="AJ221" s="78"/>
      <c r="AK221" s="78"/>
      <c r="AL221" s="78">
        <f t="shared" si="130"/>
        <v>2</v>
      </c>
      <c r="AM221" s="78"/>
      <c r="AN221" s="78"/>
      <c r="AO221" s="78"/>
      <c r="AP221" s="79"/>
      <c r="AQ221" s="91">
        <f t="shared" si="131"/>
        <v>0</v>
      </c>
      <c r="AR221" s="81"/>
      <c r="AS221" s="108"/>
      <c r="AT221" s="109"/>
      <c r="AU221" s="109"/>
      <c r="AV221" s="110"/>
      <c r="AW221" s="110"/>
      <c r="AX221" s="111"/>
    </row>
    <row r="222" spans="1:50" s="70" customFormat="1" ht="16.5" x14ac:dyDescent="0.25">
      <c r="A222" s="101"/>
      <c r="B222" s="46" t="s">
        <v>361</v>
      </c>
      <c r="C222" s="104" t="s">
        <v>288</v>
      </c>
      <c r="D222" s="105">
        <v>55.9</v>
      </c>
      <c r="E222" s="99" t="s">
        <v>196</v>
      </c>
      <c r="F222" s="104"/>
      <c r="G222" s="105">
        <v>1</v>
      </c>
      <c r="H222" s="104"/>
      <c r="I222" s="106">
        <f t="shared" si="121"/>
        <v>167.7</v>
      </c>
      <c r="J222" s="106">
        <f t="shared" si="122"/>
        <v>55.9</v>
      </c>
      <c r="K222" s="97">
        <v>1</v>
      </c>
      <c r="L222" s="97"/>
      <c r="M222" s="97"/>
      <c r="N222" s="107">
        <f t="shared" si="132"/>
        <v>55.9</v>
      </c>
      <c r="O222" s="78"/>
      <c r="P222" s="101">
        <f t="shared" si="133"/>
        <v>1</v>
      </c>
      <c r="Q222" s="101">
        <f t="shared" si="117"/>
        <v>1</v>
      </c>
      <c r="R222" s="78"/>
      <c r="S222" s="78">
        <f t="shared" si="118"/>
        <v>0</v>
      </c>
      <c r="T222" s="78">
        <f t="shared" si="119"/>
        <v>0</v>
      </c>
      <c r="U222" s="78"/>
      <c r="V222" s="78">
        <f t="shared" si="125"/>
        <v>0</v>
      </c>
      <c r="W222" s="78">
        <f t="shared" si="126"/>
        <v>2</v>
      </c>
      <c r="X222" s="78">
        <f t="shared" si="127"/>
        <v>0</v>
      </c>
      <c r="Y222" s="78"/>
      <c r="Z222" s="78"/>
      <c r="AA222" s="78">
        <f t="shared" si="111"/>
        <v>0</v>
      </c>
      <c r="AB222" s="78">
        <f t="shared" si="112"/>
        <v>0</v>
      </c>
      <c r="AC222" s="78"/>
      <c r="AD222" s="78">
        <f t="shared" si="128"/>
        <v>1</v>
      </c>
      <c r="AE222" s="65">
        <f t="shared" si="128"/>
        <v>0</v>
      </c>
      <c r="AF222" s="65">
        <f t="shared" si="128"/>
        <v>0</v>
      </c>
      <c r="AG222" s="65">
        <f t="shared" si="113"/>
        <v>4</v>
      </c>
      <c r="AH222" s="90">
        <f t="shared" si="129"/>
        <v>167.7</v>
      </c>
      <c r="AI222" s="90">
        <f t="shared" si="129"/>
        <v>55.9</v>
      </c>
      <c r="AJ222" s="78"/>
      <c r="AK222" s="78"/>
      <c r="AL222" s="78">
        <f t="shared" si="130"/>
        <v>2</v>
      </c>
      <c r="AM222" s="78"/>
      <c r="AN222" s="78"/>
      <c r="AO222" s="78"/>
      <c r="AP222" s="79"/>
      <c r="AQ222" s="91">
        <f t="shared" si="131"/>
        <v>0</v>
      </c>
      <c r="AR222" s="81"/>
      <c r="AS222" s="108"/>
      <c r="AT222" s="109"/>
      <c r="AU222" s="109"/>
      <c r="AV222" s="110"/>
      <c r="AW222" s="110"/>
      <c r="AX222" s="111"/>
    </row>
    <row r="223" spans="1:50" s="70" customFormat="1" ht="16.5" x14ac:dyDescent="0.25">
      <c r="A223" s="101"/>
      <c r="B223" s="46" t="s">
        <v>362</v>
      </c>
      <c r="C223" s="104" t="s">
        <v>288</v>
      </c>
      <c r="D223" s="105">
        <v>49.87</v>
      </c>
      <c r="E223" s="99" t="s">
        <v>196</v>
      </c>
      <c r="F223" s="105">
        <v>1</v>
      </c>
      <c r="G223" s="105">
        <v>1</v>
      </c>
      <c r="H223" s="104"/>
      <c r="I223" s="106">
        <f t="shared" si="121"/>
        <v>149.60999999999999</v>
      </c>
      <c r="J223" s="106">
        <f t="shared" si="122"/>
        <v>49.87</v>
      </c>
      <c r="K223" s="97">
        <v>1</v>
      </c>
      <c r="L223" s="97"/>
      <c r="M223" s="97"/>
      <c r="N223" s="107">
        <f t="shared" si="132"/>
        <v>49.87</v>
      </c>
      <c r="O223" s="78"/>
      <c r="P223" s="101">
        <f t="shared" si="133"/>
        <v>1</v>
      </c>
      <c r="Q223" s="101">
        <f t="shared" si="117"/>
        <v>1</v>
      </c>
      <c r="R223" s="78"/>
      <c r="S223" s="78">
        <f t="shared" si="118"/>
        <v>0</v>
      </c>
      <c r="T223" s="78">
        <f t="shared" si="119"/>
        <v>0</v>
      </c>
      <c r="U223" s="78"/>
      <c r="V223" s="78">
        <f t="shared" si="125"/>
        <v>0</v>
      </c>
      <c r="W223" s="78">
        <f t="shared" si="126"/>
        <v>4</v>
      </c>
      <c r="X223" s="78">
        <f t="shared" si="127"/>
        <v>0</v>
      </c>
      <c r="Y223" s="78"/>
      <c r="Z223" s="78"/>
      <c r="AA223" s="78">
        <f t="shared" si="111"/>
        <v>0</v>
      </c>
      <c r="AB223" s="78">
        <f t="shared" si="112"/>
        <v>0</v>
      </c>
      <c r="AC223" s="78"/>
      <c r="AD223" s="78">
        <f t="shared" si="128"/>
        <v>1</v>
      </c>
      <c r="AE223" s="65">
        <f t="shared" si="128"/>
        <v>0</v>
      </c>
      <c r="AF223" s="65">
        <f t="shared" si="128"/>
        <v>0</v>
      </c>
      <c r="AG223" s="65">
        <f t="shared" si="113"/>
        <v>4</v>
      </c>
      <c r="AH223" s="90">
        <f t="shared" si="129"/>
        <v>149.60999999999999</v>
      </c>
      <c r="AI223" s="90">
        <f t="shared" si="129"/>
        <v>49.87</v>
      </c>
      <c r="AJ223" s="78"/>
      <c r="AK223" s="78"/>
      <c r="AL223" s="78">
        <f t="shared" si="130"/>
        <v>4</v>
      </c>
      <c r="AM223" s="78"/>
      <c r="AN223" s="78"/>
      <c r="AO223" s="78"/>
      <c r="AP223" s="79"/>
      <c r="AQ223" s="91">
        <f t="shared" si="131"/>
        <v>0</v>
      </c>
      <c r="AR223" s="81"/>
      <c r="AS223" s="108"/>
      <c r="AT223" s="109"/>
      <c r="AU223" s="109"/>
      <c r="AV223" s="110"/>
      <c r="AW223" s="110"/>
      <c r="AX223" s="111"/>
    </row>
    <row r="224" spans="1:50" s="70" customFormat="1" ht="16.5" x14ac:dyDescent="0.25">
      <c r="A224" s="101"/>
      <c r="B224" s="46" t="s">
        <v>363</v>
      </c>
      <c r="C224" s="104" t="s">
        <v>288</v>
      </c>
      <c r="D224" s="105">
        <f>40.85+5</f>
        <v>45.85</v>
      </c>
      <c r="E224" s="99" t="s">
        <v>196</v>
      </c>
      <c r="F224" s="104"/>
      <c r="G224" s="104"/>
      <c r="H224" s="104"/>
      <c r="I224" s="106">
        <f t="shared" si="121"/>
        <v>137.55000000000001</v>
      </c>
      <c r="J224" s="106">
        <f t="shared" si="122"/>
        <v>45.85</v>
      </c>
      <c r="K224" s="97">
        <v>1</v>
      </c>
      <c r="L224" s="97"/>
      <c r="M224" s="97"/>
      <c r="N224" s="107">
        <f t="shared" si="132"/>
        <v>45.85</v>
      </c>
      <c r="O224" s="78"/>
      <c r="P224" s="101">
        <f t="shared" si="133"/>
        <v>1</v>
      </c>
      <c r="Q224" s="101">
        <f t="shared" si="117"/>
        <v>1</v>
      </c>
      <c r="R224" s="78"/>
      <c r="S224" s="78">
        <f t="shared" si="118"/>
        <v>0</v>
      </c>
      <c r="T224" s="78">
        <f t="shared" si="119"/>
        <v>0</v>
      </c>
      <c r="U224" s="78"/>
      <c r="V224" s="78">
        <f t="shared" si="125"/>
        <v>0</v>
      </c>
      <c r="W224" s="78">
        <f t="shared" si="126"/>
        <v>0</v>
      </c>
      <c r="X224" s="78">
        <f t="shared" si="127"/>
        <v>0</v>
      </c>
      <c r="Y224" s="78"/>
      <c r="Z224" s="78"/>
      <c r="AA224" s="78">
        <f t="shared" si="111"/>
        <v>0</v>
      </c>
      <c r="AB224" s="78">
        <f t="shared" si="112"/>
        <v>0</v>
      </c>
      <c r="AC224" s="78"/>
      <c r="AD224" s="78">
        <f t="shared" si="128"/>
        <v>1</v>
      </c>
      <c r="AE224" s="65">
        <f t="shared" si="128"/>
        <v>0</v>
      </c>
      <c r="AF224" s="65">
        <f t="shared" si="128"/>
        <v>0</v>
      </c>
      <c r="AG224" s="65">
        <f t="shared" si="113"/>
        <v>4</v>
      </c>
      <c r="AH224" s="90">
        <f t="shared" si="129"/>
        <v>137.55000000000001</v>
      </c>
      <c r="AI224" s="90">
        <f t="shared" si="129"/>
        <v>45.85</v>
      </c>
      <c r="AJ224" s="78"/>
      <c r="AK224" s="78"/>
      <c r="AL224" s="78">
        <f t="shared" si="130"/>
        <v>0</v>
      </c>
      <c r="AM224" s="78"/>
      <c r="AN224" s="78"/>
      <c r="AO224" s="78"/>
      <c r="AP224" s="79"/>
      <c r="AQ224" s="91">
        <f t="shared" si="131"/>
        <v>0</v>
      </c>
      <c r="AR224" s="81"/>
      <c r="AS224" s="108"/>
      <c r="AT224" s="109"/>
      <c r="AU224" s="109"/>
      <c r="AV224" s="110"/>
      <c r="AW224" s="110"/>
      <c r="AX224" s="111"/>
    </row>
    <row r="225" spans="1:50" s="70" customFormat="1" ht="16.5" x14ac:dyDescent="0.25">
      <c r="A225" s="101"/>
      <c r="B225" s="46" t="s">
        <v>364</v>
      </c>
      <c r="C225" s="127" t="s">
        <v>1</v>
      </c>
      <c r="D225" s="105">
        <v>42.14</v>
      </c>
      <c r="E225" s="99" t="s">
        <v>196</v>
      </c>
      <c r="F225" s="104"/>
      <c r="G225" s="105">
        <v>2</v>
      </c>
      <c r="H225" s="104"/>
      <c r="I225" s="106">
        <f t="shared" si="121"/>
        <v>126.42</v>
      </c>
      <c r="J225" s="106">
        <f t="shared" si="122"/>
        <v>42.14</v>
      </c>
      <c r="K225" s="97">
        <v>1</v>
      </c>
      <c r="L225" s="97"/>
      <c r="M225" s="97"/>
      <c r="N225" s="107">
        <f t="shared" si="132"/>
        <v>42.14</v>
      </c>
      <c r="O225" s="78"/>
      <c r="P225" s="101">
        <f t="shared" si="133"/>
        <v>1</v>
      </c>
      <c r="Q225" s="101"/>
      <c r="R225" s="78">
        <v>1</v>
      </c>
      <c r="S225" s="78"/>
      <c r="T225" s="78"/>
      <c r="U225" s="78">
        <v>1</v>
      </c>
      <c r="V225" s="78">
        <f t="shared" si="125"/>
        <v>0</v>
      </c>
      <c r="W225" s="78">
        <f t="shared" si="126"/>
        <v>4</v>
      </c>
      <c r="X225" s="78">
        <f t="shared" si="127"/>
        <v>1</v>
      </c>
      <c r="Y225" s="78"/>
      <c r="Z225" s="78"/>
      <c r="AA225" s="78">
        <f t="shared" si="111"/>
        <v>0</v>
      </c>
      <c r="AB225" s="78">
        <f t="shared" si="112"/>
        <v>0</v>
      </c>
      <c r="AC225" s="78"/>
      <c r="AD225" s="78">
        <f t="shared" si="128"/>
        <v>1</v>
      </c>
      <c r="AE225" s="65">
        <f t="shared" si="128"/>
        <v>0</v>
      </c>
      <c r="AF225" s="65">
        <f t="shared" si="128"/>
        <v>0</v>
      </c>
      <c r="AG225" s="65">
        <f t="shared" si="113"/>
        <v>4</v>
      </c>
      <c r="AH225" s="90">
        <f t="shared" si="129"/>
        <v>126.42</v>
      </c>
      <c r="AI225" s="90">
        <f t="shared" si="129"/>
        <v>42.14</v>
      </c>
      <c r="AJ225" s="78">
        <v>8</v>
      </c>
      <c r="AK225" s="78"/>
      <c r="AL225" s="78">
        <f t="shared" si="130"/>
        <v>4</v>
      </c>
      <c r="AM225" s="78"/>
      <c r="AN225" s="78"/>
      <c r="AO225" s="78"/>
      <c r="AP225" s="79"/>
      <c r="AQ225" s="91">
        <f t="shared" si="131"/>
        <v>0</v>
      </c>
      <c r="AR225" s="81"/>
      <c r="AS225" s="108"/>
      <c r="AT225" s="109"/>
      <c r="AU225" s="109"/>
      <c r="AV225" s="110"/>
      <c r="AW225" s="110"/>
      <c r="AX225" s="111"/>
    </row>
    <row r="226" spans="1:50" s="70" customFormat="1" ht="16.5" x14ac:dyDescent="0.25">
      <c r="A226" s="101"/>
      <c r="B226" s="46" t="s">
        <v>359</v>
      </c>
      <c r="C226" s="104" t="s">
        <v>288</v>
      </c>
      <c r="D226" s="103"/>
      <c r="E226" s="104"/>
      <c r="F226" s="104"/>
      <c r="G226" s="104"/>
      <c r="H226" s="104"/>
      <c r="I226" s="106">
        <f t="shared" si="121"/>
        <v>0</v>
      </c>
      <c r="J226" s="106">
        <f t="shared" si="122"/>
        <v>0</v>
      </c>
      <c r="K226" s="97"/>
      <c r="L226" s="97"/>
      <c r="M226" s="97"/>
      <c r="N226" s="107">
        <f t="shared" si="132"/>
        <v>0</v>
      </c>
      <c r="O226" s="78"/>
      <c r="P226" s="101">
        <f t="shared" si="133"/>
        <v>0</v>
      </c>
      <c r="Q226" s="101">
        <f t="shared" si="117"/>
        <v>0</v>
      </c>
      <c r="R226" s="78">
        <v>1</v>
      </c>
      <c r="S226" s="78">
        <v>1</v>
      </c>
      <c r="T226" s="78">
        <v>3</v>
      </c>
      <c r="U226" s="78"/>
      <c r="V226" s="78">
        <v>8</v>
      </c>
      <c r="W226" s="78">
        <f t="shared" si="126"/>
        <v>0</v>
      </c>
      <c r="X226" s="78">
        <f t="shared" si="127"/>
        <v>0</v>
      </c>
      <c r="Y226" s="78"/>
      <c r="Z226" s="78"/>
      <c r="AA226" s="78">
        <f t="shared" si="111"/>
        <v>0</v>
      </c>
      <c r="AB226" s="78">
        <f t="shared" si="112"/>
        <v>0</v>
      </c>
      <c r="AC226" s="78"/>
      <c r="AD226" s="78">
        <f t="shared" si="128"/>
        <v>0</v>
      </c>
      <c r="AE226" s="65">
        <f t="shared" si="128"/>
        <v>0</v>
      </c>
      <c r="AF226" s="65">
        <f t="shared" si="128"/>
        <v>0</v>
      </c>
      <c r="AG226" s="65">
        <f t="shared" si="113"/>
        <v>0</v>
      </c>
      <c r="AH226" s="90">
        <f t="shared" si="129"/>
        <v>0</v>
      </c>
      <c r="AI226" s="90">
        <f t="shared" si="129"/>
        <v>0</v>
      </c>
      <c r="AJ226" s="78"/>
      <c r="AK226" s="78"/>
      <c r="AL226" s="78">
        <f t="shared" si="130"/>
        <v>8</v>
      </c>
      <c r="AM226" s="78"/>
      <c r="AN226" s="78"/>
      <c r="AO226" s="78"/>
      <c r="AP226" s="79"/>
      <c r="AQ226" s="114"/>
      <c r="AR226" s="81"/>
      <c r="AS226" s="108"/>
      <c r="AT226" s="109"/>
      <c r="AU226" s="109"/>
      <c r="AV226" s="110"/>
      <c r="AW226" s="110"/>
      <c r="AX226" s="111"/>
    </row>
    <row r="227" spans="1:50" s="70" customFormat="1" ht="16.5" x14ac:dyDescent="0.25">
      <c r="A227" s="101"/>
      <c r="B227" s="46" t="s">
        <v>365</v>
      </c>
      <c r="C227" s="104" t="s">
        <v>288</v>
      </c>
      <c r="D227" s="105">
        <f>41.88+5</f>
        <v>46.88</v>
      </c>
      <c r="E227" s="104"/>
      <c r="F227" s="104"/>
      <c r="G227" s="104"/>
      <c r="H227" s="104"/>
      <c r="I227" s="106">
        <f t="shared" si="121"/>
        <v>140.64000000000001</v>
      </c>
      <c r="J227" s="106">
        <f t="shared" si="122"/>
        <v>46.88</v>
      </c>
      <c r="K227" s="97">
        <v>1</v>
      </c>
      <c r="L227" s="97"/>
      <c r="M227" s="97"/>
      <c r="N227" s="107">
        <f t="shared" si="132"/>
        <v>46.88</v>
      </c>
      <c r="O227" s="78"/>
      <c r="P227" s="101">
        <f t="shared" si="133"/>
        <v>1</v>
      </c>
      <c r="Q227" s="101">
        <f t="shared" si="117"/>
        <v>1</v>
      </c>
      <c r="R227" s="78"/>
      <c r="S227" s="78">
        <f t="shared" si="118"/>
        <v>0</v>
      </c>
      <c r="T227" s="78">
        <f t="shared" si="119"/>
        <v>0</v>
      </c>
      <c r="U227" s="78"/>
      <c r="V227" s="78">
        <f t="shared" ref="V227:V243" si="134">H227*4</f>
        <v>0</v>
      </c>
      <c r="W227" s="78">
        <f t="shared" si="126"/>
        <v>0</v>
      </c>
      <c r="X227" s="78">
        <f t="shared" si="127"/>
        <v>0</v>
      </c>
      <c r="Y227" s="78"/>
      <c r="Z227" s="78"/>
      <c r="AA227" s="78">
        <f t="shared" si="111"/>
        <v>0</v>
      </c>
      <c r="AB227" s="78">
        <f t="shared" si="112"/>
        <v>0</v>
      </c>
      <c r="AC227" s="78"/>
      <c r="AD227" s="78">
        <f t="shared" si="128"/>
        <v>1</v>
      </c>
      <c r="AE227" s="65">
        <f t="shared" si="128"/>
        <v>0</v>
      </c>
      <c r="AF227" s="65">
        <f t="shared" si="128"/>
        <v>0</v>
      </c>
      <c r="AG227" s="65">
        <f t="shared" si="113"/>
        <v>4</v>
      </c>
      <c r="AH227" s="90">
        <f t="shared" si="129"/>
        <v>140.64000000000001</v>
      </c>
      <c r="AI227" s="90">
        <f t="shared" si="129"/>
        <v>46.88</v>
      </c>
      <c r="AJ227" s="78"/>
      <c r="AK227" s="78"/>
      <c r="AL227" s="78">
        <f t="shared" si="130"/>
        <v>0</v>
      </c>
      <c r="AM227" s="78"/>
      <c r="AN227" s="78"/>
      <c r="AO227" s="78"/>
      <c r="AP227" s="79"/>
      <c r="AQ227" s="91">
        <f t="shared" ref="AQ227:AQ228" si="135">+N227-AI227</f>
        <v>0</v>
      </c>
      <c r="AR227" s="81"/>
      <c r="AS227" s="108"/>
      <c r="AT227" s="109"/>
      <c r="AU227" s="109"/>
      <c r="AV227" s="110"/>
      <c r="AW227" s="110"/>
      <c r="AX227" s="111"/>
    </row>
    <row r="228" spans="1:50" s="70" customFormat="1" ht="16.5" x14ac:dyDescent="0.25">
      <c r="A228" s="101"/>
      <c r="B228" s="46" t="s">
        <v>366</v>
      </c>
      <c r="C228" s="64" t="s">
        <v>1</v>
      </c>
      <c r="D228" s="105">
        <v>54.51</v>
      </c>
      <c r="E228" s="104"/>
      <c r="F228" s="104"/>
      <c r="G228" s="105">
        <v>2</v>
      </c>
      <c r="H228" s="104"/>
      <c r="I228" s="106">
        <f t="shared" si="121"/>
        <v>163.53</v>
      </c>
      <c r="J228" s="106">
        <f t="shared" si="122"/>
        <v>54.51</v>
      </c>
      <c r="K228" s="97">
        <v>1</v>
      </c>
      <c r="L228" s="97"/>
      <c r="M228" s="97"/>
      <c r="N228" s="107">
        <f t="shared" si="132"/>
        <v>54.51</v>
      </c>
      <c r="O228" s="78">
        <v>0.5</v>
      </c>
      <c r="P228" s="101"/>
      <c r="Q228" s="101"/>
      <c r="R228" s="78">
        <v>1</v>
      </c>
      <c r="S228" s="78">
        <v>1</v>
      </c>
      <c r="T228" s="78">
        <v>3</v>
      </c>
      <c r="U228" s="78"/>
      <c r="V228" s="78">
        <f t="shared" si="134"/>
        <v>0</v>
      </c>
      <c r="W228" s="78">
        <f t="shared" si="126"/>
        <v>4</v>
      </c>
      <c r="X228" s="78">
        <f t="shared" si="127"/>
        <v>0</v>
      </c>
      <c r="Y228" s="78"/>
      <c r="Z228" s="78"/>
      <c r="AA228" s="78">
        <f t="shared" si="111"/>
        <v>0</v>
      </c>
      <c r="AB228" s="78">
        <f t="shared" si="112"/>
        <v>0</v>
      </c>
      <c r="AC228" s="78"/>
      <c r="AD228" s="78">
        <f t="shared" si="128"/>
        <v>1</v>
      </c>
      <c r="AE228" s="65">
        <f t="shared" si="128"/>
        <v>0</v>
      </c>
      <c r="AF228" s="65">
        <f t="shared" si="128"/>
        <v>0</v>
      </c>
      <c r="AG228" s="65">
        <f t="shared" si="113"/>
        <v>4</v>
      </c>
      <c r="AH228" s="90">
        <f t="shared" si="129"/>
        <v>163.53</v>
      </c>
      <c r="AI228" s="90">
        <f t="shared" si="129"/>
        <v>54.51</v>
      </c>
      <c r="AJ228" s="78">
        <v>8</v>
      </c>
      <c r="AK228" s="78"/>
      <c r="AL228" s="78">
        <f t="shared" si="130"/>
        <v>4</v>
      </c>
      <c r="AM228" s="78"/>
      <c r="AN228" s="78"/>
      <c r="AO228" s="78"/>
      <c r="AP228" s="79"/>
      <c r="AQ228" s="91">
        <f t="shared" si="135"/>
        <v>0</v>
      </c>
      <c r="AR228" s="81"/>
      <c r="AS228" s="108"/>
      <c r="AT228" s="109"/>
      <c r="AU228" s="109"/>
      <c r="AV228" s="110"/>
      <c r="AW228" s="110"/>
      <c r="AX228" s="111"/>
    </row>
    <row r="229" spans="1:50" s="70" customFormat="1" ht="15.75" x14ac:dyDescent="0.25">
      <c r="A229" s="101"/>
      <c r="B229" s="9" t="s">
        <v>367</v>
      </c>
      <c r="C229" s="64"/>
      <c r="D229" s="103"/>
      <c r="E229" s="104"/>
      <c r="F229" s="104"/>
      <c r="G229" s="104"/>
      <c r="H229" s="104"/>
      <c r="I229" s="106">
        <f t="shared" si="121"/>
        <v>0</v>
      </c>
      <c r="J229" s="106">
        <f t="shared" si="122"/>
        <v>0</v>
      </c>
      <c r="K229" s="97"/>
      <c r="L229" s="97"/>
      <c r="M229" s="97"/>
      <c r="N229" s="107">
        <f t="shared" si="132"/>
        <v>0</v>
      </c>
      <c r="O229" s="78"/>
      <c r="P229" s="101">
        <f>K229</f>
        <v>0</v>
      </c>
      <c r="Q229" s="101">
        <f t="shared" si="117"/>
        <v>0</v>
      </c>
      <c r="R229" s="78"/>
      <c r="S229" s="78">
        <f t="shared" si="118"/>
        <v>0</v>
      </c>
      <c r="T229" s="78">
        <f t="shared" si="119"/>
        <v>0</v>
      </c>
      <c r="U229" s="78"/>
      <c r="V229" s="78">
        <f t="shared" si="134"/>
        <v>0</v>
      </c>
      <c r="W229" s="78">
        <f t="shared" si="126"/>
        <v>0</v>
      </c>
      <c r="X229" s="78">
        <f t="shared" si="127"/>
        <v>0</v>
      </c>
      <c r="Y229" s="78"/>
      <c r="Z229" s="78"/>
      <c r="AA229" s="78">
        <f t="shared" si="111"/>
        <v>0</v>
      </c>
      <c r="AB229" s="78">
        <f t="shared" si="112"/>
        <v>0</v>
      </c>
      <c r="AC229" s="78"/>
      <c r="AD229" s="78">
        <f t="shared" si="128"/>
        <v>0</v>
      </c>
      <c r="AE229" s="65">
        <f t="shared" si="128"/>
        <v>0</v>
      </c>
      <c r="AF229" s="65">
        <f t="shared" si="128"/>
        <v>0</v>
      </c>
      <c r="AG229" s="65">
        <f t="shared" si="113"/>
        <v>0</v>
      </c>
      <c r="AH229" s="90">
        <f t="shared" si="129"/>
        <v>0</v>
      </c>
      <c r="AI229" s="90">
        <f t="shared" si="129"/>
        <v>0</v>
      </c>
      <c r="AJ229" s="78"/>
      <c r="AK229" s="78"/>
      <c r="AL229" s="78">
        <f t="shared" si="130"/>
        <v>0</v>
      </c>
      <c r="AM229" s="78"/>
      <c r="AN229" s="78"/>
      <c r="AO229" s="78"/>
      <c r="AP229" s="79"/>
      <c r="AQ229" s="114"/>
      <c r="AR229" s="81"/>
      <c r="AS229" s="108"/>
      <c r="AT229" s="109"/>
      <c r="AU229" s="109"/>
      <c r="AV229" s="110"/>
      <c r="AW229" s="110"/>
      <c r="AX229" s="111"/>
    </row>
    <row r="230" spans="1:50" s="70" customFormat="1" ht="16.5" x14ac:dyDescent="0.25">
      <c r="A230" s="101"/>
      <c r="B230" s="46" t="s">
        <v>358</v>
      </c>
      <c r="C230" s="64" t="s">
        <v>368</v>
      </c>
      <c r="D230" s="103"/>
      <c r="E230" s="104"/>
      <c r="F230" s="104"/>
      <c r="G230" s="104"/>
      <c r="H230" s="104"/>
      <c r="I230" s="106">
        <f t="shared" si="121"/>
        <v>0</v>
      </c>
      <c r="J230" s="106">
        <f t="shared" si="122"/>
        <v>0</v>
      </c>
      <c r="K230" s="97"/>
      <c r="L230" s="97"/>
      <c r="M230" s="97"/>
      <c r="N230" s="107"/>
      <c r="O230" s="78">
        <v>8</v>
      </c>
      <c r="P230" s="101">
        <f>K230</f>
        <v>0</v>
      </c>
      <c r="Q230" s="101">
        <f t="shared" si="117"/>
        <v>0</v>
      </c>
      <c r="R230" s="78">
        <v>1</v>
      </c>
      <c r="S230" s="78">
        <v>1</v>
      </c>
      <c r="T230" s="78">
        <v>3</v>
      </c>
      <c r="U230" s="78"/>
      <c r="V230" s="78">
        <f t="shared" si="134"/>
        <v>0</v>
      </c>
      <c r="W230" s="78">
        <f t="shared" si="126"/>
        <v>0</v>
      </c>
      <c r="X230" s="78">
        <f t="shared" si="127"/>
        <v>0</v>
      </c>
      <c r="Y230" s="78">
        <v>4</v>
      </c>
      <c r="Z230" s="78"/>
      <c r="AA230" s="78">
        <f t="shared" si="111"/>
        <v>0</v>
      </c>
      <c r="AB230" s="78">
        <f t="shared" si="112"/>
        <v>0</v>
      </c>
      <c r="AC230" s="78"/>
      <c r="AD230" s="78">
        <f t="shared" si="128"/>
        <v>0</v>
      </c>
      <c r="AE230" s="65">
        <f t="shared" si="128"/>
        <v>0</v>
      </c>
      <c r="AF230" s="65">
        <f t="shared" si="128"/>
        <v>0</v>
      </c>
      <c r="AG230" s="65">
        <f t="shared" si="113"/>
        <v>0</v>
      </c>
      <c r="AH230" s="90">
        <f t="shared" si="129"/>
        <v>0</v>
      </c>
      <c r="AI230" s="90">
        <f t="shared" si="129"/>
        <v>0</v>
      </c>
      <c r="AJ230" s="78"/>
      <c r="AK230" s="78"/>
      <c r="AL230" s="78">
        <f t="shared" si="130"/>
        <v>0</v>
      </c>
      <c r="AM230" s="78"/>
      <c r="AN230" s="78">
        <v>7.5</v>
      </c>
      <c r="AO230" s="78"/>
      <c r="AP230" s="79"/>
      <c r="AQ230" s="91">
        <f t="shared" ref="AQ230:AQ244" si="136">+N230-AI230</f>
        <v>0</v>
      </c>
      <c r="AR230" s="81"/>
      <c r="AS230" s="108"/>
      <c r="AT230" s="109"/>
      <c r="AU230" s="109"/>
      <c r="AV230" s="110"/>
      <c r="AW230" s="110"/>
      <c r="AX230" s="111"/>
    </row>
    <row r="231" spans="1:50" s="70" customFormat="1" ht="16.5" x14ac:dyDescent="0.25">
      <c r="A231" s="101"/>
      <c r="B231" s="46" t="s">
        <v>369</v>
      </c>
      <c r="C231" s="64" t="s">
        <v>226</v>
      </c>
      <c r="D231" s="105">
        <v>49.4</v>
      </c>
      <c r="E231" s="104"/>
      <c r="F231" s="104"/>
      <c r="G231" s="105">
        <v>4</v>
      </c>
      <c r="H231" s="104"/>
      <c r="I231" s="106">
        <f t="shared" si="121"/>
        <v>148.19999999999999</v>
      </c>
      <c r="J231" s="106">
        <f t="shared" si="122"/>
        <v>49.4</v>
      </c>
      <c r="K231" s="97">
        <v>1</v>
      </c>
      <c r="L231" s="97"/>
      <c r="M231" s="97"/>
      <c r="N231" s="107">
        <f>D231</f>
        <v>49.4</v>
      </c>
      <c r="O231" s="78">
        <v>0.5</v>
      </c>
      <c r="P231" s="101"/>
      <c r="Q231" s="101"/>
      <c r="R231" s="78">
        <v>2</v>
      </c>
      <c r="S231" s="78">
        <v>2</v>
      </c>
      <c r="T231" s="78">
        <f t="shared" si="119"/>
        <v>3</v>
      </c>
      <c r="U231" s="78"/>
      <c r="V231" s="78">
        <f t="shared" si="134"/>
        <v>0</v>
      </c>
      <c r="W231" s="78">
        <f t="shared" si="126"/>
        <v>8</v>
      </c>
      <c r="X231" s="78">
        <f t="shared" si="127"/>
        <v>0</v>
      </c>
      <c r="Y231" s="78"/>
      <c r="Z231" s="78"/>
      <c r="AA231" s="78">
        <f t="shared" si="111"/>
        <v>0</v>
      </c>
      <c r="AB231" s="78">
        <f t="shared" si="112"/>
        <v>0</v>
      </c>
      <c r="AC231" s="78"/>
      <c r="AD231" s="78">
        <f t="shared" si="128"/>
        <v>1</v>
      </c>
      <c r="AE231" s="65">
        <f t="shared" si="128"/>
        <v>0</v>
      </c>
      <c r="AF231" s="65">
        <f t="shared" si="128"/>
        <v>0</v>
      </c>
      <c r="AG231" s="65">
        <f t="shared" si="113"/>
        <v>4</v>
      </c>
      <c r="AH231" s="90">
        <f t="shared" si="129"/>
        <v>148.19999999999999</v>
      </c>
      <c r="AI231" s="90">
        <f t="shared" si="129"/>
        <v>49.4</v>
      </c>
      <c r="AJ231" s="78"/>
      <c r="AK231" s="78"/>
      <c r="AL231" s="78">
        <f t="shared" si="130"/>
        <v>8</v>
      </c>
      <c r="AM231" s="78"/>
      <c r="AN231" s="78"/>
      <c r="AO231" s="78"/>
      <c r="AP231" s="79"/>
      <c r="AQ231" s="91">
        <f t="shared" si="136"/>
        <v>0</v>
      </c>
      <c r="AR231" s="81"/>
      <c r="AS231" s="108"/>
      <c r="AT231" s="109"/>
      <c r="AU231" s="109"/>
      <c r="AV231" s="110"/>
      <c r="AW231" s="110"/>
      <c r="AX231" s="111"/>
    </row>
    <row r="232" spans="1:50" s="70" customFormat="1" ht="16.5" x14ac:dyDescent="0.25">
      <c r="A232" s="101"/>
      <c r="B232" s="46" t="s">
        <v>300</v>
      </c>
      <c r="C232" s="104" t="s">
        <v>288</v>
      </c>
      <c r="D232" s="105">
        <v>41.32</v>
      </c>
      <c r="E232" s="99" t="s">
        <v>196</v>
      </c>
      <c r="F232" s="104"/>
      <c r="G232" s="105">
        <v>1</v>
      </c>
      <c r="H232" s="104"/>
      <c r="I232" s="106">
        <f t="shared" si="121"/>
        <v>123.96000000000001</v>
      </c>
      <c r="J232" s="106">
        <f t="shared" si="122"/>
        <v>41.32</v>
      </c>
      <c r="K232" s="97">
        <v>1</v>
      </c>
      <c r="L232" s="97"/>
      <c r="M232" s="97"/>
      <c r="N232" s="107">
        <f t="shared" ref="N232:N243" si="137">D232</f>
        <v>41.32</v>
      </c>
      <c r="O232" s="78"/>
      <c r="P232" s="101">
        <f t="shared" ref="P232:P242" si="138">K232</f>
        <v>1</v>
      </c>
      <c r="Q232" s="101">
        <f t="shared" si="117"/>
        <v>1</v>
      </c>
      <c r="R232" s="78"/>
      <c r="S232" s="78">
        <f t="shared" si="118"/>
        <v>0</v>
      </c>
      <c r="T232" s="78">
        <f t="shared" si="119"/>
        <v>0</v>
      </c>
      <c r="U232" s="78"/>
      <c r="V232" s="78">
        <f t="shared" si="134"/>
        <v>0</v>
      </c>
      <c r="W232" s="78">
        <f t="shared" si="126"/>
        <v>2</v>
      </c>
      <c r="X232" s="78">
        <f t="shared" si="127"/>
        <v>0</v>
      </c>
      <c r="Y232" s="78"/>
      <c r="Z232" s="78"/>
      <c r="AA232" s="78">
        <f t="shared" si="111"/>
        <v>0</v>
      </c>
      <c r="AB232" s="78">
        <f t="shared" si="112"/>
        <v>0</v>
      </c>
      <c r="AC232" s="78"/>
      <c r="AD232" s="78">
        <f t="shared" si="128"/>
        <v>1</v>
      </c>
      <c r="AE232" s="65">
        <f t="shared" si="128"/>
        <v>0</v>
      </c>
      <c r="AF232" s="65">
        <f t="shared" si="128"/>
        <v>0</v>
      </c>
      <c r="AG232" s="65">
        <f t="shared" si="113"/>
        <v>4</v>
      </c>
      <c r="AH232" s="90">
        <f t="shared" si="129"/>
        <v>123.96000000000001</v>
      </c>
      <c r="AI232" s="90">
        <f t="shared" si="129"/>
        <v>41.32</v>
      </c>
      <c r="AJ232" s="78"/>
      <c r="AK232" s="78"/>
      <c r="AL232" s="78">
        <f t="shared" si="130"/>
        <v>2</v>
      </c>
      <c r="AM232" s="78"/>
      <c r="AN232" s="78"/>
      <c r="AO232" s="78"/>
      <c r="AP232" s="79"/>
      <c r="AQ232" s="91">
        <f t="shared" si="136"/>
        <v>0</v>
      </c>
      <c r="AR232" s="81"/>
      <c r="AS232" s="108"/>
      <c r="AT232" s="109"/>
      <c r="AU232" s="109"/>
      <c r="AV232" s="110"/>
      <c r="AW232" s="110"/>
      <c r="AX232" s="111"/>
    </row>
    <row r="233" spans="1:50" s="70" customFormat="1" ht="16.5" x14ac:dyDescent="0.25">
      <c r="A233" s="101"/>
      <c r="B233" s="46" t="s">
        <v>301</v>
      </c>
      <c r="C233" s="104" t="s">
        <v>288</v>
      </c>
      <c r="D233" s="105">
        <v>46.21</v>
      </c>
      <c r="E233" s="99" t="s">
        <v>196</v>
      </c>
      <c r="F233" s="105">
        <v>1</v>
      </c>
      <c r="G233" s="105">
        <v>1</v>
      </c>
      <c r="H233" s="105">
        <v>1</v>
      </c>
      <c r="I233" s="106">
        <f t="shared" si="121"/>
        <v>138.63</v>
      </c>
      <c r="J233" s="106">
        <f t="shared" si="122"/>
        <v>46.21</v>
      </c>
      <c r="K233" s="97">
        <v>1</v>
      </c>
      <c r="L233" s="97"/>
      <c r="M233" s="97"/>
      <c r="N233" s="107">
        <f t="shared" si="137"/>
        <v>46.21</v>
      </c>
      <c r="O233" s="78"/>
      <c r="P233" s="101">
        <f t="shared" si="138"/>
        <v>1</v>
      </c>
      <c r="Q233" s="101">
        <f t="shared" si="117"/>
        <v>1</v>
      </c>
      <c r="R233" s="78"/>
      <c r="S233" s="78">
        <f t="shared" si="118"/>
        <v>0</v>
      </c>
      <c r="T233" s="78">
        <f t="shared" si="119"/>
        <v>0</v>
      </c>
      <c r="U233" s="78"/>
      <c r="V233" s="78">
        <f t="shared" si="134"/>
        <v>4</v>
      </c>
      <c r="W233" s="78">
        <f t="shared" si="126"/>
        <v>4</v>
      </c>
      <c r="X233" s="78">
        <f t="shared" si="127"/>
        <v>0</v>
      </c>
      <c r="Y233" s="78"/>
      <c r="Z233" s="78"/>
      <c r="AA233" s="78">
        <f t="shared" si="111"/>
        <v>0</v>
      </c>
      <c r="AB233" s="78">
        <f t="shared" si="112"/>
        <v>0</v>
      </c>
      <c r="AC233" s="78"/>
      <c r="AD233" s="78">
        <f t="shared" si="128"/>
        <v>1</v>
      </c>
      <c r="AE233" s="65">
        <f t="shared" si="128"/>
        <v>0</v>
      </c>
      <c r="AF233" s="65">
        <f t="shared" si="128"/>
        <v>0</v>
      </c>
      <c r="AG233" s="65">
        <f t="shared" si="113"/>
        <v>4</v>
      </c>
      <c r="AH233" s="90">
        <f t="shared" si="129"/>
        <v>138.63</v>
      </c>
      <c r="AI233" s="90">
        <f t="shared" si="129"/>
        <v>46.21</v>
      </c>
      <c r="AJ233" s="78"/>
      <c r="AK233" s="78"/>
      <c r="AL233" s="78">
        <f t="shared" si="130"/>
        <v>8</v>
      </c>
      <c r="AM233" s="78"/>
      <c r="AN233" s="78"/>
      <c r="AO233" s="78"/>
      <c r="AP233" s="79"/>
      <c r="AQ233" s="91">
        <f t="shared" si="136"/>
        <v>0</v>
      </c>
      <c r="AR233" s="81"/>
      <c r="AS233" s="108"/>
      <c r="AT233" s="109"/>
      <c r="AU233" s="109"/>
      <c r="AV233" s="110"/>
      <c r="AW233" s="110"/>
      <c r="AX233" s="111"/>
    </row>
    <row r="234" spans="1:50" s="70" customFormat="1" ht="16.5" x14ac:dyDescent="0.25">
      <c r="A234" s="101"/>
      <c r="B234" s="46" t="s">
        <v>370</v>
      </c>
      <c r="C234" s="104" t="s">
        <v>288</v>
      </c>
      <c r="D234" s="105">
        <v>50.32</v>
      </c>
      <c r="E234" s="99" t="s">
        <v>196</v>
      </c>
      <c r="F234" s="105">
        <v>1</v>
      </c>
      <c r="G234" s="105">
        <v>2</v>
      </c>
      <c r="H234" s="104"/>
      <c r="I234" s="106">
        <f t="shared" si="121"/>
        <v>150.96</v>
      </c>
      <c r="J234" s="106">
        <f t="shared" si="122"/>
        <v>50.32</v>
      </c>
      <c r="K234" s="97">
        <v>1</v>
      </c>
      <c r="L234" s="97"/>
      <c r="M234" s="97"/>
      <c r="N234" s="107">
        <f t="shared" si="137"/>
        <v>50.32</v>
      </c>
      <c r="O234" s="78"/>
      <c r="P234" s="101">
        <f t="shared" si="138"/>
        <v>1</v>
      </c>
      <c r="Q234" s="101">
        <f t="shared" si="117"/>
        <v>1</v>
      </c>
      <c r="R234" s="78"/>
      <c r="S234" s="78">
        <f t="shared" si="118"/>
        <v>0</v>
      </c>
      <c r="T234" s="78">
        <f t="shared" si="119"/>
        <v>0</v>
      </c>
      <c r="U234" s="78"/>
      <c r="V234" s="78">
        <f t="shared" si="134"/>
        <v>0</v>
      </c>
      <c r="W234" s="78">
        <f t="shared" si="126"/>
        <v>6</v>
      </c>
      <c r="X234" s="78">
        <f t="shared" si="127"/>
        <v>0</v>
      </c>
      <c r="Y234" s="78"/>
      <c r="Z234" s="78"/>
      <c r="AA234" s="78">
        <f t="shared" si="111"/>
        <v>0</v>
      </c>
      <c r="AB234" s="78">
        <f t="shared" si="112"/>
        <v>0</v>
      </c>
      <c r="AC234" s="78"/>
      <c r="AD234" s="78">
        <f t="shared" si="128"/>
        <v>1</v>
      </c>
      <c r="AE234" s="65">
        <f t="shared" si="128"/>
        <v>0</v>
      </c>
      <c r="AF234" s="65">
        <f t="shared" si="128"/>
        <v>0</v>
      </c>
      <c r="AG234" s="65">
        <f t="shared" si="113"/>
        <v>4</v>
      </c>
      <c r="AH234" s="90">
        <f t="shared" si="129"/>
        <v>150.96</v>
      </c>
      <c r="AI234" s="90">
        <f t="shared" si="129"/>
        <v>50.32</v>
      </c>
      <c r="AJ234" s="78"/>
      <c r="AK234" s="78"/>
      <c r="AL234" s="78">
        <f t="shared" si="130"/>
        <v>6</v>
      </c>
      <c r="AM234" s="78"/>
      <c r="AN234" s="78"/>
      <c r="AO234" s="78"/>
      <c r="AP234" s="79"/>
      <c r="AQ234" s="91">
        <f t="shared" si="136"/>
        <v>0</v>
      </c>
      <c r="AR234" s="81"/>
      <c r="AS234" s="108"/>
      <c r="AT234" s="109"/>
      <c r="AU234" s="109"/>
      <c r="AV234" s="110"/>
      <c r="AW234" s="110"/>
      <c r="AX234" s="111"/>
    </row>
    <row r="235" spans="1:50" s="70" customFormat="1" ht="16.5" x14ac:dyDescent="0.25">
      <c r="A235" s="101"/>
      <c r="B235" s="46" t="s">
        <v>371</v>
      </c>
      <c r="C235" s="104" t="s">
        <v>288</v>
      </c>
      <c r="D235" s="105">
        <v>41.96</v>
      </c>
      <c r="E235" s="99" t="s">
        <v>196</v>
      </c>
      <c r="F235" s="104"/>
      <c r="G235" s="105">
        <v>1</v>
      </c>
      <c r="H235" s="104"/>
      <c r="I235" s="106">
        <f t="shared" si="121"/>
        <v>125.88</v>
      </c>
      <c r="J235" s="106">
        <f t="shared" si="122"/>
        <v>41.96</v>
      </c>
      <c r="K235" s="97">
        <v>1</v>
      </c>
      <c r="L235" s="97"/>
      <c r="M235" s="97"/>
      <c r="N235" s="107">
        <f t="shared" si="137"/>
        <v>41.96</v>
      </c>
      <c r="O235" s="78"/>
      <c r="P235" s="101">
        <f t="shared" si="138"/>
        <v>1</v>
      </c>
      <c r="Q235" s="101">
        <f t="shared" si="117"/>
        <v>1</v>
      </c>
      <c r="R235" s="78"/>
      <c r="S235" s="78">
        <f t="shared" si="118"/>
        <v>0</v>
      </c>
      <c r="T235" s="78">
        <f t="shared" si="119"/>
        <v>0</v>
      </c>
      <c r="U235" s="78">
        <v>1</v>
      </c>
      <c r="V235" s="78">
        <f t="shared" si="134"/>
        <v>0</v>
      </c>
      <c r="W235" s="78">
        <f t="shared" si="126"/>
        <v>2</v>
      </c>
      <c r="X235" s="78">
        <f t="shared" si="127"/>
        <v>1</v>
      </c>
      <c r="Y235" s="78"/>
      <c r="Z235" s="78"/>
      <c r="AA235" s="78">
        <f t="shared" si="111"/>
        <v>0</v>
      </c>
      <c r="AB235" s="78">
        <f t="shared" si="112"/>
        <v>0</v>
      </c>
      <c r="AC235" s="78"/>
      <c r="AD235" s="78">
        <f t="shared" si="128"/>
        <v>1</v>
      </c>
      <c r="AE235" s="65">
        <f t="shared" si="128"/>
        <v>0</v>
      </c>
      <c r="AF235" s="65">
        <f t="shared" si="128"/>
        <v>0</v>
      </c>
      <c r="AG235" s="65">
        <f t="shared" si="113"/>
        <v>4</v>
      </c>
      <c r="AH235" s="90">
        <f t="shared" si="129"/>
        <v>125.88</v>
      </c>
      <c r="AI235" s="90">
        <f t="shared" si="129"/>
        <v>41.96</v>
      </c>
      <c r="AJ235" s="78"/>
      <c r="AK235" s="78"/>
      <c r="AL235" s="78">
        <f t="shared" si="130"/>
        <v>2</v>
      </c>
      <c r="AM235" s="78"/>
      <c r="AN235" s="78"/>
      <c r="AO235" s="78"/>
      <c r="AP235" s="79"/>
      <c r="AQ235" s="91">
        <f t="shared" si="136"/>
        <v>0</v>
      </c>
      <c r="AR235" s="81"/>
      <c r="AS235" s="108"/>
      <c r="AT235" s="109"/>
      <c r="AU235" s="109"/>
      <c r="AV235" s="110"/>
      <c r="AW235" s="110"/>
      <c r="AX235" s="111"/>
    </row>
    <row r="236" spans="1:50" s="70" customFormat="1" ht="16.5" x14ac:dyDescent="0.25">
      <c r="A236" s="101"/>
      <c r="B236" s="46" t="s">
        <v>372</v>
      </c>
      <c r="C236" s="104" t="s">
        <v>288</v>
      </c>
      <c r="D236" s="105">
        <v>43.74</v>
      </c>
      <c r="E236" s="99" t="s">
        <v>196</v>
      </c>
      <c r="F236" s="104"/>
      <c r="G236" s="105">
        <v>1</v>
      </c>
      <c r="H236" s="104"/>
      <c r="I236" s="106">
        <f t="shared" si="121"/>
        <v>131.22</v>
      </c>
      <c r="J236" s="106">
        <f t="shared" si="122"/>
        <v>43.74</v>
      </c>
      <c r="K236" s="97">
        <v>1</v>
      </c>
      <c r="L236" s="97"/>
      <c r="M236" s="97"/>
      <c r="N236" s="107">
        <f t="shared" si="137"/>
        <v>43.74</v>
      </c>
      <c r="O236" s="78"/>
      <c r="P236" s="101">
        <f t="shared" si="138"/>
        <v>1</v>
      </c>
      <c r="Q236" s="101">
        <f t="shared" si="117"/>
        <v>1</v>
      </c>
      <c r="R236" s="78"/>
      <c r="S236" s="78">
        <f t="shared" si="118"/>
        <v>0</v>
      </c>
      <c r="T236" s="78">
        <f t="shared" si="119"/>
        <v>0</v>
      </c>
      <c r="U236" s="78"/>
      <c r="V236" s="78">
        <f t="shared" si="134"/>
        <v>0</v>
      </c>
      <c r="W236" s="78">
        <f t="shared" si="126"/>
        <v>2</v>
      </c>
      <c r="X236" s="78">
        <f t="shared" si="127"/>
        <v>0</v>
      </c>
      <c r="Y236" s="78"/>
      <c r="Z236" s="78"/>
      <c r="AA236" s="78">
        <f t="shared" si="111"/>
        <v>0</v>
      </c>
      <c r="AB236" s="78">
        <f t="shared" si="112"/>
        <v>0</v>
      </c>
      <c r="AC236" s="78"/>
      <c r="AD236" s="78">
        <f t="shared" si="128"/>
        <v>1</v>
      </c>
      <c r="AE236" s="65">
        <f t="shared" si="128"/>
        <v>0</v>
      </c>
      <c r="AF236" s="65">
        <f t="shared" si="128"/>
        <v>0</v>
      </c>
      <c r="AG236" s="65">
        <f t="shared" si="113"/>
        <v>4</v>
      </c>
      <c r="AH236" s="90">
        <f t="shared" si="129"/>
        <v>131.22</v>
      </c>
      <c r="AI236" s="90">
        <f t="shared" si="129"/>
        <v>43.74</v>
      </c>
      <c r="AJ236" s="78"/>
      <c r="AK236" s="78"/>
      <c r="AL236" s="78">
        <f t="shared" si="130"/>
        <v>2</v>
      </c>
      <c r="AM236" s="78"/>
      <c r="AN236" s="78"/>
      <c r="AO236" s="78"/>
      <c r="AP236" s="79"/>
      <c r="AQ236" s="91">
        <f t="shared" si="136"/>
        <v>0</v>
      </c>
      <c r="AR236" s="81"/>
      <c r="AS236" s="108"/>
      <c r="AT236" s="109"/>
      <c r="AU236" s="109"/>
      <c r="AV236" s="110"/>
      <c r="AW236" s="110"/>
      <c r="AX236" s="111"/>
    </row>
    <row r="237" spans="1:50" s="70" customFormat="1" ht="16.5" x14ac:dyDescent="0.25">
      <c r="A237" s="101"/>
      <c r="B237" s="46" t="s">
        <v>373</v>
      </c>
      <c r="C237" s="104" t="s">
        <v>288</v>
      </c>
      <c r="D237" s="105">
        <v>45.14</v>
      </c>
      <c r="E237" s="99" t="s">
        <v>196</v>
      </c>
      <c r="F237" s="104"/>
      <c r="G237" s="105">
        <v>2</v>
      </c>
      <c r="H237" s="104"/>
      <c r="I237" s="106">
        <f t="shared" si="121"/>
        <v>135.42000000000002</v>
      </c>
      <c r="J237" s="106">
        <f t="shared" si="122"/>
        <v>45.14</v>
      </c>
      <c r="K237" s="97">
        <v>1</v>
      </c>
      <c r="L237" s="97"/>
      <c r="M237" s="97"/>
      <c r="N237" s="107">
        <f t="shared" si="137"/>
        <v>45.14</v>
      </c>
      <c r="O237" s="78"/>
      <c r="P237" s="101">
        <f t="shared" si="138"/>
        <v>1</v>
      </c>
      <c r="Q237" s="101">
        <f t="shared" si="117"/>
        <v>1</v>
      </c>
      <c r="R237" s="78"/>
      <c r="S237" s="78">
        <f t="shared" si="118"/>
        <v>0</v>
      </c>
      <c r="T237" s="78">
        <f t="shared" si="119"/>
        <v>0</v>
      </c>
      <c r="U237" s="78"/>
      <c r="V237" s="78">
        <f t="shared" si="134"/>
        <v>0</v>
      </c>
      <c r="W237" s="78">
        <f t="shared" si="126"/>
        <v>4</v>
      </c>
      <c r="X237" s="78">
        <f t="shared" si="127"/>
        <v>0</v>
      </c>
      <c r="Y237" s="78"/>
      <c r="Z237" s="78"/>
      <c r="AA237" s="78">
        <f t="shared" si="111"/>
        <v>0</v>
      </c>
      <c r="AB237" s="78">
        <f t="shared" si="112"/>
        <v>0</v>
      </c>
      <c r="AC237" s="78"/>
      <c r="AD237" s="78">
        <f t="shared" si="128"/>
        <v>1</v>
      </c>
      <c r="AE237" s="65">
        <f t="shared" si="128"/>
        <v>0</v>
      </c>
      <c r="AF237" s="65">
        <f t="shared" si="128"/>
        <v>0</v>
      </c>
      <c r="AG237" s="65">
        <f t="shared" si="113"/>
        <v>4</v>
      </c>
      <c r="AH237" s="90">
        <f t="shared" si="129"/>
        <v>135.42000000000002</v>
      </c>
      <c r="AI237" s="90">
        <f t="shared" si="129"/>
        <v>45.14</v>
      </c>
      <c r="AJ237" s="78"/>
      <c r="AK237" s="78"/>
      <c r="AL237" s="78">
        <f t="shared" si="130"/>
        <v>4</v>
      </c>
      <c r="AM237" s="78"/>
      <c r="AN237" s="78"/>
      <c r="AO237" s="78"/>
      <c r="AP237" s="79"/>
      <c r="AQ237" s="91">
        <f t="shared" si="136"/>
        <v>0</v>
      </c>
      <c r="AR237" s="81"/>
      <c r="AS237" s="108"/>
      <c r="AT237" s="109"/>
      <c r="AU237" s="109"/>
      <c r="AV237" s="110"/>
      <c r="AW237" s="110"/>
      <c r="AX237" s="111"/>
    </row>
    <row r="238" spans="1:50" s="70" customFormat="1" ht="16.5" x14ac:dyDescent="0.25">
      <c r="A238" s="101"/>
      <c r="B238" s="46" t="s">
        <v>374</v>
      </c>
      <c r="C238" s="104" t="s">
        <v>288</v>
      </c>
      <c r="D238" s="105">
        <v>49.37</v>
      </c>
      <c r="E238" s="99" t="s">
        <v>196</v>
      </c>
      <c r="F238" s="104"/>
      <c r="G238" s="105">
        <v>1</v>
      </c>
      <c r="H238" s="104"/>
      <c r="I238" s="106">
        <f t="shared" si="121"/>
        <v>148.10999999999999</v>
      </c>
      <c r="J238" s="106">
        <f t="shared" si="122"/>
        <v>49.37</v>
      </c>
      <c r="K238" s="97">
        <v>1</v>
      </c>
      <c r="L238" s="97"/>
      <c r="M238" s="97"/>
      <c r="N238" s="107">
        <f t="shared" si="137"/>
        <v>49.37</v>
      </c>
      <c r="O238" s="78"/>
      <c r="P238" s="101">
        <f t="shared" si="138"/>
        <v>1</v>
      </c>
      <c r="Q238" s="101">
        <f t="shared" si="117"/>
        <v>1</v>
      </c>
      <c r="R238" s="78"/>
      <c r="S238" s="78">
        <f t="shared" si="118"/>
        <v>0</v>
      </c>
      <c r="T238" s="78">
        <f t="shared" si="119"/>
        <v>0</v>
      </c>
      <c r="U238" s="78"/>
      <c r="V238" s="78">
        <f t="shared" si="134"/>
        <v>0</v>
      </c>
      <c r="W238" s="78">
        <f t="shared" si="126"/>
        <v>2</v>
      </c>
      <c r="X238" s="78">
        <f t="shared" si="127"/>
        <v>0</v>
      </c>
      <c r="Y238" s="78"/>
      <c r="Z238" s="78"/>
      <c r="AA238" s="78">
        <f t="shared" si="111"/>
        <v>0</v>
      </c>
      <c r="AB238" s="78">
        <f t="shared" si="112"/>
        <v>0</v>
      </c>
      <c r="AC238" s="78"/>
      <c r="AD238" s="78">
        <f t="shared" si="128"/>
        <v>1</v>
      </c>
      <c r="AE238" s="65">
        <f t="shared" si="128"/>
        <v>0</v>
      </c>
      <c r="AF238" s="65">
        <f t="shared" si="128"/>
        <v>0</v>
      </c>
      <c r="AG238" s="65">
        <f t="shared" si="113"/>
        <v>4</v>
      </c>
      <c r="AH238" s="90">
        <f t="shared" si="129"/>
        <v>148.10999999999999</v>
      </c>
      <c r="AI238" s="90">
        <f t="shared" si="129"/>
        <v>49.37</v>
      </c>
      <c r="AJ238" s="78"/>
      <c r="AK238" s="78"/>
      <c r="AL238" s="78">
        <f t="shared" si="130"/>
        <v>2</v>
      </c>
      <c r="AM238" s="78"/>
      <c r="AN238" s="78"/>
      <c r="AO238" s="78"/>
      <c r="AP238" s="79"/>
      <c r="AQ238" s="91">
        <f t="shared" si="136"/>
        <v>0</v>
      </c>
      <c r="AR238" s="81"/>
      <c r="AS238" s="108"/>
      <c r="AT238" s="109"/>
      <c r="AU238" s="109"/>
      <c r="AV238" s="110"/>
      <c r="AW238" s="110"/>
      <c r="AX238" s="111"/>
    </row>
    <row r="239" spans="1:50" s="70" customFormat="1" ht="16.5" x14ac:dyDescent="0.25">
      <c r="A239" s="101"/>
      <c r="B239" s="46" t="s">
        <v>375</v>
      </c>
      <c r="C239" s="104" t="s">
        <v>288</v>
      </c>
      <c r="D239" s="105">
        <v>49.39</v>
      </c>
      <c r="E239" s="99" t="s">
        <v>196</v>
      </c>
      <c r="F239" s="104"/>
      <c r="G239" s="105">
        <v>1</v>
      </c>
      <c r="H239" s="104"/>
      <c r="I239" s="106">
        <f t="shared" si="121"/>
        <v>148.17000000000002</v>
      </c>
      <c r="J239" s="106">
        <f t="shared" si="122"/>
        <v>49.39</v>
      </c>
      <c r="K239" s="97">
        <v>1</v>
      </c>
      <c r="L239" s="97"/>
      <c r="M239" s="97"/>
      <c r="N239" s="107">
        <f t="shared" si="137"/>
        <v>49.39</v>
      </c>
      <c r="O239" s="78"/>
      <c r="P239" s="101">
        <f t="shared" si="138"/>
        <v>1</v>
      </c>
      <c r="Q239" s="101">
        <f t="shared" si="117"/>
        <v>1</v>
      </c>
      <c r="R239" s="78"/>
      <c r="S239" s="78">
        <f t="shared" si="118"/>
        <v>0</v>
      </c>
      <c r="T239" s="78">
        <f t="shared" si="119"/>
        <v>0</v>
      </c>
      <c r="U239" s="78"/>
      <c r="V239" s="78">
        <f t="shared" si="134"/>
        <v>0</v>
      </c>
      <c r="W239" s="78">
        <f t="shared" si="126"/>
        <v>2</v>
      </c>
      <c r="X239" s="78">
        <f t="shared" si="127"/>
        <v>0</v>
      </c>
      <c r="Y239" s="78"/>
      <c r="Z239" s="78"/>
      <c r="AA239" s="78">
        <f t="shared" si="111"/>
        <v>0</v>
      </c>
      <c r="AB239" s="78">
        <f t="shared" si="112"/>
        <v>0</v>
      </c>
      <c r="AC239" s="78"/>
      <c r="AD239" s="78">
        <f t="shared" si="128"/>
        <v>1</v>
      </c>
      <c r="AE239" s="65">
        <f t="shared" si="128"/>
        <v>0</v>
      </c>
      <c r="AF239" s="65">
        <f t="shared" si="128"/>
        <v>0</v>
      </c>
      <c r="AG239" s="65">
        <f t="shared" si="113"/>
        <v>4</v>
      </c>
      <c r="AH239" s="90">
        <f t="shared" si="129"/>
        <v>148.17000000000002</v>
      </c>
      <c r="AI239" s="90">
        <f t="shared" si="129"/>
        <v>49.39</v>
      </c>
      <c r="AJ239" s="78"/>
      <c r="AK239" s="78"/>
      <c r="AL239" s="78">
        <f t="shared" si="130"/>
        <v>2</v>
      </c>
      <c r="AM239" s="78"/>
      <c r="AN239" s="78"/>
      <c r="AO239" s="78"/>
      <c r="AP239" s="79"/>
      <c r="AQ239" s="91">
        <f t="shared" si="136"/>
        <v>0</v>
      </c>
      <c r="AR239" s="81"/>
      <c r="AS239" s="108"/>
      <c r="AT239" s="109"/>
      <c r="AU239" s="109"/>
      <c r="AV239" s="110"/>
      <c r="AW239" s="110"/>
      <c r="AX239" s="111"/>
    </row>
    <row r="240" spans="1:50" s="70" customFormat="1" ht="16.5" x14ac:dyDescent="0.25">
      <c r="A240" s="101"/>
      <c r="B240" s="46" t="s">
        <v>376</v>
      </c>
      <c r="C240" s="104" t="s">
        <v>288</v>
      </c>
      <c r="D240" s="105">
        <v>43.13</v>
      </c>
      <c r="E240" s="99" t="s">
        <v>196</v>
      </c>
      <c r="F240" s="105">
        <v>1</v>
      </c>
      <c r="G240" s="104"/>
      <c r="H240" s="104"/>
      <c r="I240" s="106">
        <f t="shared" si="121"/>
        <v>129.39000000000001</v>
      </c>
      <c r="J240" s="106">
        <f t="shared" si="122"/>
        <v>43.13</v>
      </c>
      <c r="K240" s="97">
        <v>1</v>
      </c>
      <c r="L240" s="97"/>
      <c r="M240" s="97"/>
      <c r="N240" s="107">
        <f t="shared" si="137"/>
        <v>43.13</v>
      </c>
      <c r="O240" s="78"/>
      <c r="P240" s="101">
        <f t="shared" si="138"/>
        <v>1</v>
      </c>
      <c r="Q240" s="101">
        <f t="shared" si="117"/>
        <v>1</v>
      </c>
      <c r="R240" s="78"/>
      <c r="S240" s="78">
        <f t="shared" si="118"/>
        <v>0</v>
      </c>
      <c r="T240" s="78">
        <f t="shared" si="119"/>
        <v>0</v>
      </c>
      <c r="U240" s="78"/>
      <c r="V240" s="78">
        <f t="shared" si="134"/>
        <v>0</v>
      </c>
      <c r="W240" s="78">
        <f t="shared" si="126"/>
        <v>2</v>
      </c>
      <c r="X240" s="78">
        <f t="shared" si="127"/>
        <v>0</v>
      </c>
      <c r="Y240" s="78"/>
      <c r="Z240" s="78"/>
      <c r="AA240" s="78">
        <f t="shared" si="111"/>
        <v>0</v>
      </c>
      <c r="AB240" s="78">
        <f t="shared" si="112"/>
        <v>0</v>
      </c>
      <c r="AC240" s="78"/>
      <c r="AD240" s="78">
        <f t="shared" si="128"/>
        <v>1</v>
      </c>
      <c r="AE240" s="65">
        <f t="shared" si="128"/>
        <v>0</v>
      </c>
      <c r="AF240" s="65">
        <f t="shared" si="128"/>
        <v>0</v>
      </c>
      <c r="AG240" s="65">
        <f t="shared" si="113"/>
        <v>4</v>
      </c>
      <c r="AH240" s="90">
        <f t="shared" si="129"/>
        <v>129.39000000000001</v>
      </c>
      <c r="AI240" s="90">
        <f t="shared" si="129"/>
        <v>43.13</v>
      </c>
      <c r="AJ240" s="78"/>
      <c r="AK240" s="78"/>
      <c r="AL240" s="78">
        <f t="shared" si="130"/>
        <v>2</v>
      </c>
      <c r="AM240" s="78"/>
      <c r="AN240" s="78"/>
      <c r="AO240" s="78"/>
      <c r="AP240" s="79"/>
      <c r="AQ240" s="91">
        <f t="shared" si="136"/>
        <v>0</v>
      </c>
      <c r="AR240" s="81"/>
      <c r="AS240" s="108"/>
      <c r="AT240" s="109"/>
      <c r="AU240" s="109"/>
      <c r="AV240" s="110"/>
      <c r="AW240" s="110"/>
      <c r="AX240" s="111"/>
    </row>
    <row r="241" spans="1:50" s="70" customFormat="1" ht="16.5" x14ac:dyDescent="0.25">
      <c r="A241" s="101"/>
      <c r="B241" s="46" t="s">
        <v>377</v>
      </c>
      <c r="C241" s="104" t="s">
        <v>288</v>
      </c>
      <c r="D241" s="105">
        <v>47.88</v>
      </c>
      <c r="E241" s="99" t="s">
        <v>196</v>
      </c>
      <c r="F241" s="105">
        <v>1</v>
      </c>
      <c r="G241" s="104"/>
      <c r="H241" s="104"/>
      <c r="I241" s="106">
        <f t="shared" si="121"/>
        <v>143.64000000000001</v>
      </c>
      <c r="J241" s="106">
        <f t="shared" si="122"/>
        <v>47.88</v>
      </c>
      <c r="K241" s="97">
        <v>1</v>
      </c>
      <c r="L241" s="97"/>
      <c r="M241" s="97"/>
      <c r="N241" s="107">
        <f t="shared" si="137"/>
        <v>47.88</v>
      </c>
      <c r="O241" s="78"/>
      <c r="P241" s="101">
        <f t="shared" si="138"/>
        <v>1</v>
      </c>
      <c r="Q241" s="101">
        <f t="shared" si="117"/>
        <v>1</v>
      </c>
      <c r="R241" s="78"/>
      <c r="S241" s="78">
        <f t="shared" si="118"/>
        <v>0</v>
      </c>
      <c r="T241" s="78">
        <f t="shared" si="119"/>
        <v>0</v>
      </c>
      <c r="U241" s="78"/>
      <c r="V241" s="78">
        <f t="shared" si="134"/>
        <v>0</v>
      </c>
      <c r="W241" s="78">
        <f t="shared" si="126"/>
        <v>2</v>
      </c>
      <c r="X241" s="78">
        <f t="shared" si="127"/>
        <v>0</v>
      </c>
      <c r="Y241" s="78"/>
      <c r="Z241" s="78"/>
      <c r="AA241" s="78">
        <f t="shared" si="111"/>
        <v>0</v>
      </c>
      <c r="AB241" s="78">
        <f t="shared" si="112"/>
        <v>0</v>
      </c>
      <c r="AC241" s="78"/>
      <c r="AD241" s="78">
        <f t="shared" si="128"/>
        <v>1</v>
      </c>
      <c r="AE241" s="65">
        <f t="shared" si="128"/>
        <v>0</v>
      </c>
      <c r="AF241" s="65">
        <f t="shared" si="128"/>
        <v>0</v>
      </c>
      <c r="AG241" s="65">
        <f t="shared" si="113"/>
        <v>4</v>
      </c>
      <c r="AH241" s="90">
        <f t="shared" si="129"/>
        <v>143.64000000000001</v>
      </c>
      <c r="AI241" s="90">
        <f t="shared" si="129"/>
        <v>47.88</v>
      </c>
      <c r="AJ241" s="78"/>
      <c r="AK241" s="78"/>
      <c r="AL241" s="78">
        <f t="shared" si="130"/>
        <v>2</v>
      </c>
      <c r="AM241" s="78"/>
      <c r="AN241" s="78"/>
      <c r="AO241" s="78"/>
      <c r="AP241" s="79"/>
      <c r="AQ241" s="91">
        <f t="shared" si="136"/>
        <v>0</v>
      </c>
      <c r="AR241" s="81"/>
      <c r="AS241" s="108"/>
      <c r="AT241" s="109"/>
      <c r="AU241" s="109"/>
      <c r="AV241" s="110"/>
      <c r="AW241" s="110"/>
      <c r="AX241" s="111"/>
    </row>
    <row r="242" spans="1:50" s="70" customFormat="1" ht="16.5" x14ac:dyDescent="0.25">
      <c r="A242" s="101"/>
      <c r="B242" s="46" t="s">
        <v>378</v>
      </c>
      <c r="C242" s="104" t="s">
        <v>288</v>
      </c>
      <c r="D242" s="105">
        <f>37.12+4</f>
        <v>41.12</v>
      </c>
      <c r="E242" s="99" t="s">
        <v>196</v>
      </c>
      <c r="F242" s="105">
        <v>1</v>
      </c>
      <c r="G242" s="105">
        <v>1</v>
      </c>
      <c r="H242" s="104"/>
      <c r="I242" s="106">
        <f t="shared" si="121"/>
        <v>123.35999999999999</v>
      </c>
      <c r="J242" s="106">
        <f t="shared" si="122"/>
        <v>41.12</v>
      </c>
      <c r="K242" s="97">
        <v>1</v>
      </c>
      <c r="L242" s="97"/>
      <c r="M242" s="97"/>
      <c r="N242" s="107">
        <f t="shared" si="137"/>
        <v>41.12</v>
      </c>
      <c r="O242" s="78"/>
      <c r="P242" s="101">
        <f t="shared" si="138"/>
        <v>1</v>
      </c>
      <c r="Q242" s="101">
        <f t="shared" si="117"/>
        <v>1</v>
      </c>
      <c r="R242" s="78"/>
      <c r="S242" s="78">
        <f t="shared" si="118"/>
        <v>0</v>
      </c>
      <c r="T242" s="78">
        <f t="shared" si="119"/>
        <v>0</v>
      </c>
      <c r="U242" s="78"/>
      <c r="V242" s="78">
        <f t="shared" si="134"/>
        <v>0</v>
      </c>
      <c r="W242" s="78">
        <f t="shared" si="126"/>
        <v>4</v>
      </c>
      <c r="X242" s="78">
        <f t="shared" si="127"/>
        <v>0</v>
      </c>
      <c r="Y242" s="78"/>
      <c r="Z242" s="78"/>
      <c r="AA242" s="78">
        <f t="shared" si="111"/>
        <v>0</v>
      </c>
      <c r="AB242" s="78">
        <f t="shared" si="112"/>
        <v>0</v>
      </c>
      <c r="AC242" s="78"/>
      <c r="AD242" s="78">
        <f t="shared" si="128"/>
        <v>1</v>
      </c>
      <c r="AE242" s="65">
        <f t="shared" si="128"/>
        <v>0</v>
      </c>
      <c r="AF242" s="65">
        <f t="shared" si="128"/>
        <v>0</v>
      </c>
      <c r="AG242" s="65">
        <f t="shared" si="113"/>
        <v>4</v>
      </c>
      <c r="AH242" s="90">
        <f t="shared" si="129"/>
        <v>123.35999999999999</v>
      </c>
      <c r="AI242" s="90">
        <f t="shared" si="129"/>
        <v>41.12</v>
      </c>
      <c r="AJ242" s="78"/>
      <c r="AK242" s="78"/>
      <c r="AL242" s="78">
        <f t="shared" si="130"/>
        <v>4</v>
      </c>
      <c r="AM242" s="78"/>
      <c r="AN242" s="78"/>
      <c r="AO242" s="78"/>
      <c r="AP242" s="79"/>
      <c r="AQ242" s="91">
        <f t="shared" si="136"/>
        <v>0</v>
      </c>
      <c r="AR242" s="81"/>
      <c r="AS242" s="108"/>
      <c r="AT242" s="109"/>
      <c r="AU242" s="109"/>
      <c r="AV242" s="110"/>
      <c r="AW242" s="110"/>
      <c r="AX242" s="111"/>
    </row>
    <row r="243" spans="1:50" s="70" customFormat="1" ht="16.5" x14ac:dyDescent="0.25">
      <c r="A243" s="101"/>
      <c r="B243" s="46" t="s">
        <v>379</v>
      </c>
      <c r="C243" s="64" t="s">
        <v>1</v>
      </c>
      <c r="D243" s="105">
        <v>46.28</v>
      </c>
      <c r="E243" s="99" t="s">
        <v>196</v>
      </c>
      <c r="F243" s="104"/>
      <c r="G243" s="105">
        <v>3</v>
      </c>
      <c r="H243" s="104"/>
      <c r="I243" s="106">
        <f t="shared" si="121"/>
        <v>138.84</v>
      </c>
      <c r="J243" s="106">
        <f t="shared" si="122"/>
        <v>46.28</v>
      </c>
      <c r="K243" s="97">
        <v>1</v>
      </c>
      <c r="L243" s="97"/>
      <c r="M243" s="97"/>
      <c r="N243" s="107">
        <f t="shared" si="137"/>
        <v>46.28</v>
      </c>
      <c r="O243" s="78">
        <v>0.5</v>
      </c>
      <c r="P243" s="101">
        <v>1</v>
      </c>
      <c r="Q243" s="101"/>
      <c r="R243" s="78">
        <v>1</v>
      </c>
      <c r="S243" s="78"/>
      <c r="T243" s="78"/>
      <c r="U243" s="78">
        <v>1</v>
      </c>
      <c r="V243" s="78">
        <f t="shared" si="134"/>
        <v>0</v>
      </c>
      <c r="W243" s="78">
        <f t="shared" si="126"/>
        <v>6</v>
      </c>
      <c r="X243" s="78">
        <f t="shared" si="127"/>
        <v>1</v>
      </c>
      <c r="Y243" s="78"/>
      <c r="Z243" s="78"/>
      <c r="AA243" s="78">
        <f t="shared" si="111"/>
        <v>0</v>
      </c>
      <c r="AB243" s="78">
        <f t="shared" si="112"/>
        <v>0</v>
      </c>
      <c r="AC243" s="78"/>
      <c r="AD243" s="78">
        <f t="shared" si="128"/>
        <v>1</v>
      </c>
      <c r="AE243" s="65">
        <f t="shared" si="128"/>
        <v>0</v>
      </c>
      <c r="AF243" s="65">
        <f t="shared" si="128"/>
        <v>0</v>
      </c>
      <c r="AG243" s="65">
        <f t="shared" si="113"/>
        <v>4</v>
      </c>
      <c r="AH243" s="90">
        <f t="shared" si="129"/>
        <v>138.84</v>
      </c>
      <c r="AI243" s="90">
        <f t="shared" si="129"/>
        <v>46.28</v>
      </c>
      <c r="AJ243" s="78"/>
      <c r="AK243" s="78"/>
      <c r="AL243" s="78">
        <f t="shared" si="130"/>
        <v>6</v>
      </c>
      <c r="AM243" s="78"/>
      <c r="AN243" s="78"/>
      <c r="AO243" s="78"/>
      <c r="AP243" s="79"/>
      <c r="AQ243" s="91">
        <f t="shared" si="136"/>
        <v>0</v>
      </c>
      <c r="AR243" s="81"/>
      <c r="AS243" s="108"/>
      <c r="AT243" s="109"/>
      <c r="AU243" s="109"/>
      <c r="AV243" s="110"/>
      <c r="AW243" s="110"/>
      <c r="AX243" s="111"/>
    </row>
    <row r="244" spans="1:50" s="125" customFormat="1" ht="16.5" x14ac:dyDescent="0.25">
      <c r="A244" s="78">
        <v>8</v>
      </c>
      <c r="B244" s="86" t="s">
        <v>380</v>
      </c>
      <c r="C244" s="87"/>
      <c r="D244" s="90">
        <f t="shared" ref="D244:AP244" si="139">SUM(D245:D251)</f>
        <v>315.49</v>
      </c>
      <c r="E244" s="90">
        <f t="shared" si="139"/>
        <v>0</v>
      </c>
      <c r="F244" s="90">
        <f t="shared" si="139"/>
        <v>1</v>
      </c>
      <c r="G244" s="90">
        <f t="shared" si="139"/>
        <v>11</v>
      </c>
      <c r="H244" s="90">
        <f t="shared" si="139"/>
        <v>1</v>
      </c>
      <c r="I244" s="90">
        <f t="shared" si="139"/>
        <v>946.47</v>
      </c>
      <c r="J244" s="90">
        <f t="shared" si="139"/>
        <v>315.49</v>
      </c>
      <c r="K244" s="90">
        <f t="shared" si="139"/>
        <v>0</v>
      </c>
      <c r="L244" s="90">
        <f t="shared" si="139"/>
        <v>6</v>
      </c>
      <c r="M244" s="90">
        <f t="shared" si="139"/>
        <v>1</v>
      </c>
      <c r="N244" s="90">
        <f t="shared" si="139"/>
        <v>315.49</v>
      </c>
      <c r="O244" s="90">
        <f t="shared" si="139"/>
        <v>2</v>
      </c>
      <c r="P244" s="90">
        <f t="shared" si="139"/>
        <v>5</v>
      </c>
      <c r="Q244" s="90">
        <f t="shared" si="139"/>
        <v>5</v>
      </c>
      <c r="R244" s="90">
        <f t="shared" si="139"/>
        <v>2</v>
      </c>
      <c r="S244" s="90">
        <f t="shared" si="139"/>
        <v>2</v>
      </c>
      <c r="T244" s="90">
        <f t="shared" si="139"/>
        <v>6</v>
      </c>
      <c r="U244" s="90">
        <f t="shared" si="139"/>
        <v>2</v>
      </c>
      <c r="V244" s="90">
        <f t="shared" si="139"/>
        <v>0</v>
      </c>
      <c r="W244" s="90">
        <f t="shared" si="139"/>
        <v>24</v>
      </c>
      <c r="X244" s="90">
        <f t="shared" si="139"/>
        <v>2</v>
      </c>
      <c r="Y244" s="90">
        <f t="shared" si="139"/>
        <v>0</v>
      </c>
      <c r="Z244" s="90">
        <f t="shared" si="139"/>
        <v>4</v>
      </c>
      <c r="AA244" s="90">
        <f t="shared" si="139"/>
        <v>1.6</v>
      </c>
      <c r="AB244" s="90">
        <f t="shared" si="139"/>
        <v>0.8</v>
      </c>
      <c r="AC244" s="90">
        <f t="shared" si="139"/>
        <v>0</v>
      </c>
      <c r="AD244" s="90">
        <f t="shared" si="139"/>
        <v>0</v>
      </c>
      <c r="AE244" s="90">
        <f t="shared" si="139"/>
        <v>6</v>
      </c>
      <c r="AF244" s="90">
        <f t="shared" si="139"/>
        <v>1</v>
      </c>
      <c r="AG244" s="90">
        <f t="shared" si="139"/>
        <v>28</v>
      </c>
      <c r="AH244" s="90">
        <f t="shared" si="139"/>
        <v>946.47</v>
      </c>
      <c r="AI244" s="90">
        <f t="shared" si="139"/>
        <v>315.49</v>
      </c>
      <c r="AJ244" s="90">
        <f t="shared" si="139"/>
        <v>0</v>
      </c>
      <c r="AK244" s="90">
        <f t="shared" si="139"/>
        <v>0</v>
      </c>
      <c r="AL244" s="90">
        <f t="shared" si="139"/>
        <v>24</v>
      </c>
      <c r="AM244" s="90">
        <f t="shared" si="139"/>
        <v>0</v>
      </c>
      <c r="AN244" s="90"/>
      <c r="AO244" s="90"/>
      <c r="AP244" s="90">
        <f t="shared" si="139"/>
        <v>0</v>
      </c>
      <c r="AQ244" s="91">
        <f t="shared" si="136"/>
        <v>0</v>
      </c>
      <c r="AR244" s="120"/>
      <c r="AS244" s="121"/>
      <c r="AT244" s="122"/>
      <c r="AU244" s="122"/>
      <c r="AV244" s="123"/>
      <c r="AW244" s="123"/>
      <c r="AX244" s="124"/>
    </row>
    <row r="245" spans="1:50" s="70" customFormat="1" ht="16.5" x14ac:dyDescent="0.25">
      <c r="A245" s="101"/>
      <c r="B245" s="46" t="s">
        <v>381</v>
      </c>
      <c r="C245" s="104" t="s">
        <v>288</v>
      </c>
      <c r="D245" s="103"/>
      <c r="E245" s="104"/>
      <c r="F245" s="104"/>
      <c r="G245" s="105">
        <v>3</v>
      </c>
      <c r="H245" s="105">
        <v>1</v>
      </c>
      <c r="I245" s="106">
        <f t="shared" si="121"/>
        <v>0</v>
      </c>
      <c r="J245" s="106">
        <f t="shared" si="122"/>
        <v>0</v>
      </c>
      <c r="K245" s="97"/>
      <c r="L245" s="97"/>
      <c r="M245" s="97">
        <v>1</v>
      </c>
      <c r="N245" s="107"/>
      <c r="O245" s="78">
        <v>2</v>
      </c>
      <c r="P245" s="101"/>
      <c r="Q245" s="101"/>
      <c r="R245" s="78">
        <v>1</v>
      </c>
      <c r="S245" s="78">
        <v>1</v>
      </c>
      <c r="T245" s="78">
        <v>3</v>
      </c>
      <c r="U245" s="78">
        <v>1</v>
      </c>
      <c r="V245" s="78"/>
      <c r="W245" s="78">
        <f t="shared" ref="W245:W251" si="140">(F245+G245)*2</f>
        <v>6</v>
      </c>
      <c r="X245" s="78">
        <f t="shared" si="127"/>
        <v>1</v>
      </c>
      <c r="Y245" s="78"/>
      <c r="Z245" s="78">
        <v>4</v>
      </c>
      <c r="AA245" s="78">
        <f t="shared" si="111"/>
        <v>1.6</v>
      </c>
      <c r="AB245" s="78">
        <f t="shared" si="112"/>
        <v>0.8</v>
      </c>
      <c r="AC245" s="78"/>
      <c r="AD245" s="78">
        <f t="shared" ref="AD245:AF251" si="141">K245</f>
        <v>0</v>
      </c>
      <c r="AE245" s="65">
        <f t="shared" si="141"/>
        <v>0</v>
      </c>
      <c r="AF245" s="65">
        <f t="shared" si="141"/>
        <v>1</v>
      </c>
      <c r="AG245" s="65">
        <f t="shared" si="113"/>
        <v>4</v>
      </c>
      <c r="AH245" s="90">
        <f t="shared" ref="AH245:AI251" si="142">I245</f>
        <v>0</v>
      </c>
      <c r="AI245" s="90">
        <f t="shared" si="142"/>
        <v>0</v>
      </c>
      <c r="AJ245" s="78"/>
      <c r="AK245" s="78"/>
      <c r="AL245" s="78">
        <f t="shared" ref="AL245:AL251" si="143">V245+W245</f>
        <v>6</v>
      </c>
      <c r="AM245" s="78"/>
      <c r="AN245" s="78"/>
      <c r="AO245" s="78"/>
      <c r="AP245" s="79"/>
      <c r="AQ245" s="114"/>
      <c r="AR245" s="81"/>
      <c r="AS245" s="108"/>
      <c r="AT245" s="109"/>
      <c r="AU245" s="109"/>
      <c r="AV245" s="110"/>
      <c r="AW245" s="110"/>
      <c r="AX245" s="111"/>
    </row>
    <row r="246" spans="1:50" s="70" customFormat="1" ht="16.5" x14ac:dyDescent="0.25">
      <c r="A246" s="101"/>
      <c r="B246" s="46" t="s">
        <v>382</v>
      </c>
      <c r="C246" s="104" t="s">
        <v>288</v>
      </c>
      <c r="D246" s="103">
        <v>52.99</v>
      </c>
      <c r="E246" s="104"/>
      <c r="F246" s="105">
        <v>1</v>
      </c>
      <c r="G246" s="105">
        <v>2</v>
      </c>
      <c r="H246" s="104"/>
      <c r="I246" s="106">
        <f t="shared" si="121"/>
        <v>158.97</v>
      </c>
      <c r="J246" s="106">
        <f t="shared" si="122"/>
        <v>52.99</v>
      </c>
      <c r="K246" s="97"/>
      <c r="L246" s="97">
        <v>1</v>
      </c>
      <c r="M246" s="97"/>
      <c r="N246" s="107">
        <f t="shared" ref="N246:N251" si="144">D246</f>
        <v>52.99</v>
      </c>
      <c r="O246" s="78"/>
      <c r="P246" s="101">
        <f>L246+M246</f>
        <v>1</v>
      </c>
      <c r="Q246" s="101">
        <f>P246</f>
        <v>1</v>
      </c>
      <c r="R246" s="78"/>
      <c r="S246" s="78">
        <f t="shared" si="118"/>
        <v>0</v>
      </c>
      <c r="T246" s="78">
        <f t="shared" si="119"/>
        <v>0</v>
      </c>
      <c r="U246" s="78"/>
      <c r="V246" s="78">
        <f t="shared" ref="V246:V251" si="145">H246*4</f>
        <v>0</v>
      </c>
      <c r="W246" s="78">
        <f t="shared" si="140"/>
        <v>6</v>
      </c>
      <c r="X246" s="78">
        <f t="shared" si="127"/>
        <v>0</v>
      </c>
      <c r="Y246" s="78"/>
      <c r="Z246" s="78"/>
      <c r="AA246" s="78">
        <f t="shared" si="111"/>
        <v>0</v>
      </c>
      <c r="AB246" s="78">
        <f t="shared" si="112"/>
        <v>0</v>
      </c>
      <c r="AC246" s="78"/>
      <c r="AD246" s="78">
        <f t="shared" si="141"/>
        <v>0</v>
      </c>
      <c r="AE246" s="65">
        <f t="shared" si="141"/>
        <v>1</v>
      </c>
      <c r="AF246" s="65">
        <f t="shared" si="141"/>
        <v>0</v>
      </c>
      <c r="AG246" s="65">
        <f t="shared" si="113"/>
        <v>4</v>
      </c>
      <c r="AH246" s="90">
        <f t="shared" si="142"/>
        <v>158.97</v>
      </c>
      <c r="AI246" s="90">
        <f t="shared" si="142"/>
        <v>52.99</v>
      </c>
      <c r="AJ246" s="78"/>
      <c r="AK246" s="78"/>
      <c r="AL246" s="78">
        <f t="shared" si="143"/>
        <v>6</v>
      </c>
      <c r="AM246" s="78"/>
      <c r="AN246" s="78"/>
      <c r="AO246" s="78"/>
      <c r="AP246" s="79"/>
      <c r="AQ246" s="91">
        <f t="shared" ref="AQ246:AQ252" si="146">+N246-AI246</f>
        <v>0</v>
      </c>
      <c r="AR246" s="81"/>
      <c r="AS246" s="108"/>
      <c r="AT246" s="109"/>
      <c r="AU246" s="109"/>
      <c r="AV246" s="110"/>
      <c r="AW246" s="110"/>
      <c r="AX246" s="111"/>
    </row>
    <row r="247" spans="1:50" s="70" customFormat="1" ht="16.5" x14ac:dyDescent="0.25">
      <c r="A247" s="101"/>
      <c r="B247" s="46" t="s">
        <v>383</v>
      </c>
      <c r="C247" s="104" t="s">
        <v>288</v>
      </c>
      <c r="D247" s="103">
        <f>44.34+5</f>
        <v>49.34</v>
      </c>
      <c r="E247" s="104"/>
      <c r="F247" s="104"/>
      <c r="G247" s="105">
        <v>1</v>
      </c>
      <c r="H247" s="104"/>
      <c r="I247" s="106">
        <f t="shared" si="121"/>
        <v>148.02000000000001</v>
      </c>
      <c r="J247" s="106">
        <f t="shared" si="122"/>
        <v>49.34</v>
      </c>
      <c r="K247" s="97"/>
      <c r="L247" s="97">
        <v>1</v>
      </c>
      <c r="M247" s="97"/>
      <c r="N247" s="107">
        <f t="shared" si="144"/>
        <v>49.34</v>
      </c>
      <c r="O247" s="78"/>
      <c r="P247" s="101">
        <f>L247+M247</f>
        <v>1</v>
      </c>
      <c r="Q247" s="101">
        <f>P247</f>
        <v>1</v>
      </c>
      <c r="R247" s="78"/>
      <c r="S247" s="78">
        <f t="shared" si="118"/>
        <v>0</v>
      </c>
      <c r="T247" s="78">
        <f t="shared" si="119"/>
        <v>0</v>
      </c>
      <c r="U247" s="78"/>
      <c r="V247" s="78">
        <f t="shared" si="145"/>
        <v>0</v>
      </c>
      <c r="W247" s="78">
        <f t="shared" si="140"/>
        <v>2</v>
      </c>
      <c r="X247" s="78">
        <f t="shared" si="127"/>
        <v>0</v>
      </c>
      <c r="Y247" s="78"/>
      <c r="Z247" s="78"/>
      <c r="AA247" s="78">
        <f t="shared" si="111"/>
        <v>0</v>
      </c>
      <c r="AB247" s="78">
        <f t="shared" si="112"/>
        <v>0</v>
      </c>
      <c r="AC247" s="78"/>
      <c r="AD247" s="78">
        <f t="shared" si="141"/>
        <v>0</v>
      </c>
      <c r="AE247" s="65">
        <f t="shared" si="141"/>
        <v>1</v>
      </c>
      <c r="AF247" s="65">
        <f t="shared" si="141"/>
        <v>0</v>
      </c>
      <c r="AG247" s="65">
        <f t="shared" si="113"/>
        <v>4</v>
      </c>
      <c r="AH247" s="90">
        <f t="shared" si="142"/>
        <v>148.02000000000001</v>
      </c>
      <c r="AI247" s="90">
        <f t="shared" si="142"/>
        <v>49.34</v>
      </c>
      <c r="AJ247" s="78"/>
      <c r="AK247" s="78"/>
      <c r="AL247" s="78">
        <f t="shared" si="143"/>
        <v>2</v>
      </c>
      <c r="AM247" s="78"/>
      <c r="AN247" s="78"/>
      <c r="AO247" s="78"/>
      <c r="AP247" s="79"/>
      <c r="AQ247" s="91">
        <f t="shared" si="146"/>
        <v>0</v>
      </c>
      <c r="AR247" s="81"/>
      <c r="AS247" s="108"/>
      <c r="AT247" s="109"/>
      <c r="AU247" s="109"/>
      <c r="AV247" s="110"/>
      <c r="AW247" s="110"/>
      <c r="AX247" s="111"/>
    </row>
    <row r="248" spans="1:50" s="70" customFormat="1" ht="16.5" x14ac:dyDescent="0.25">
      <c r="A248" s="101"/>
      <c r="B248" s="46" t="s">
        <v>384</v>
      </c>
      <c r="C248" s="104" t="s">
        <v>288</v>
      </c>
      <c r="D248" s="103">
        <v>55.24</v>
      </c>
      <c r="E248" s="104"/>
      <c r="F248" s="104"/>
      <c r="G248" s="105">
        <v>2</v>
      </c>
      <c r="H248" s="104"/>
      <c r="I248" s="106">
        <f t="shared" si="121"/>
        <v>165.72</v>
      </c>
      <c r="J248" s="106">
        <f t="shared" si="122"/>
        <v>55.24</v>
      </c>
      <c r="K248" s="97"/>
      <c r="L248" s="97">
        <v>1</v>
      </c>
      <c r="M248" s="97"/>
      <c r="N248" s="107">
        <f t="shared" si="144"/>
        <v>55.24</v>
      </c>
      <c r="O248" s="78"/>
      <c r="P248" s="101">
        <f>L248+M248</f>
        <v>1</v>
      </c>
      <c r="Q248" s="101">
        <f>P248</f>
        <v>1</v>
      </c>
      <c r="R248" s="78"/>
      <c r="S248" s="78">
        <f t="shared" si="118"/>
        <v>0</v>
      </c>
      <c r="T248" s="78">
        <f t="shared" si="119"/>
        <v>0</v>
      </c>
      <c r="U248" s="78"/>
      <c r="V248" s="78">
        <f t="shared" si="145"/>
        <v>0</v>
      </c>
      <c r="W248" s="78">
        <f t="shared" si="140"/>
        <v>4</v>
      </c>
      <c r="X248" s="78">
        <f t="shared" si="127"/>
        <v>0</v>
      </c>
      <c r="Y248" s="78"/>
      <c r="Z248" s="78"/>
      <c r="AA248" s="78">
        <f t="shared" si="111"/>
        <v>0</v>
      </c>
      <c r="AB248" s="78">
        <f t="shared" si="112"/>
        <v>0</v>
      </c>
      <c r="AC248" s="78"/>
      <c r="AD248" s="78">
        <f t="shared" si="141"/>
        <v>0</v>
      </c>
      <c r="AE248" s="65">
        <f t="shared" si="141"/>
        <v>1</v>
      </c>
      <c r="AF248" s="65">
        <f t="shared" si="141"/>
        <v>0</v>
      </c>
      <c r="AG248" s="65">
        <f t="shared" si="113"/>
        <v>4</v>
      </c>
      <c r="AH248" s="90">
        <f t="shared" si="142"/>
        <v>165.72</v>
      </c>
      <c r="AI248" s="90">
        <f t="shared" si="142"/>
        <v>55.24</v>
      </c>
      <c r="AJ248" s="78"/>
      <c r="AK248" s="78"/>
      <c r="AL248" s="78">
        <f t="shared" si="143"/>
        <v>4</v>
      </c>
      <c r="AM248" s="78"/>
      <c r="AN248" s="78"/>
      <c r="AO248" s="78"/>
      <c r="AP248" s="79"/>
      <c r="AQ248" s="91">
        <f t="shared" si="146"/>
        <v>0</v>
      </c>
      <c r="AR248" s="81"/>
      <c r="AS248" s="108"/>
      <c r="AT248" s="109"/>
      <c r="AU248" s="109"/>
      <c r="AV248" s="110"/>
      <c r="AW248" s="110"/>
      <c r="AX248" s="111"/>
    </row>
    <row r="249" spans="1:50" s="70" customFormat="1" ht="16.5" x14ac:dyDescent="0.25">
      <c r="A249" s="101"/>
      <c r="B249" s="46" t="s">
        <v>385</v>
      </c>
      <c r="C249" s="104" t="s">
        <v>288</v>
      </c>
      <c r="D249" s="103">
        <v>44.88</v>
      </c>
      <c r="E249" s="104"/>
      <c r="F249" s="104"/>
      <c r="G249" s="105">
        <v>1</v>
      </c>
      <c r="H249" s="104"/>
      <c r="I249" s="106">
        <f t="shared" si="121"/>
        <v>134.64000000000001</v>
      </c>
      <c r="J249" s="106">
        <f t="shared" si="122"/>
        <v>44.88</v>
      </c>
      <c r="K249" s="97"/>
      <c r="L249" s="97">
        <v>1</v>
      </c>
      <c r="M249" s="97"/>
      <c r="N249" s="107">
        <f t="shared" si="144"/>
        <v>44.88</v>
      </c>
      <c r="O249" s="78"/>
      <c r="P249" s="101">
        <f>L249+M249</f>
        <v>1</v>
      </c>
      <c r="Q249" s="101">
        <f>P249</f>
        <v>1</v>
      </c>
      <c r="R249" s="78"/>
      <c r="S249" s="78">
        <f t="shared" si="118"/>
        <v>0</v>
      </c>
      <c r="T249" s="78">
        <f t="shared" si="119"/>
        <v>0</v>
      </c>
      <c r="U249" s="78"/>
      <c r="V249" s="78">
        <f t="shared" si="145"/>
        <v>0</v>
      </c>
      <c r="W249" s="78">
        <f t="shared" si="140"/>
        <v>2</v>
      </c>
      <c r="X249" s="78">
        <f t="shared" si="127"/>
        <v>0</v>
      </c>
      <c r="Y249" s="78"/>
      <c r="Z249" s="78"/>
      <c r="AA249" s="78">
        <f t="shared" si="111"/>
        <v>0</v>
      </c>
      <c r="AB249" s="78">
        <f t="shared" si="112"/>
        <v>0</v>
      </c>
      <c r="AC249" s="78"/>
      <c r="AD249" s="78">
        <f t="shared" si="141"/>
        <v>0</v>
      </c>
      <c r="AE249" s="65">
        <f t="shared" si="141"/>
        <v>1</v>
      </c>
      <c r="AF249" s="65">
        <f t="shared" si="141"/>
        <v>0</v>
      </c>
      <c r="AG249" s="65">
        <f t="shared" si="113"/>
        <v>4</v>
      </c>
      <c r="AH249" s="90">
        <f t="shared" si="142"/>
        <v>134.64000000000001</v>
      </c>
      <c r="AI249" s="90">
        <f t="shared" si="142"/>
        <v>44.88</v>
      </c>
      <c r="AJ249" s="78"/>
      <c r="AK249" s="78"/>
      <c r="AL249" s="78">
        <f t="shared" si="143"/>
        <v>2</v>
      </c>
      <c r="AM249" s="78"/>
      <c r="AN249" s="78"/>
      <c r="AO249" s="78"/>
      <c r="AP249" s="79"/>
      <c r="AQ249" s="91">
        <f t="shared" si="146"/>
        <v>0</v>
      </c>
      <c r="AR249" s="81"/>
      <c r="AS249" s="108"/>
      <c r="AT249" s="109"/>
      <c r="AU249" s="109"/>
      <c r="AV249" s="110"/>
      <c r="AW249" s="110"/>
      <c r="AX249" s="111"/>
    </row>
    <row r="250" spans="1:50" s="70" customFormat="1" ht="16.5" x14ac:dyDescent="0.25">
      <c r="A250" s="101"/>
      <c r="B250" s="46" t="s">
        <v>386</v>
      </c>
      <c r="C250" s="104" t="s">
        <v>288</v>
      </c>
      <c r="D250" s="103">
        <v>57.74</v>
      </c>
      <c r="E250" s="104"/>
      <c r="F250" s="104"/>
      <c r="G250" s="105">
        <v>2</v>
      </c>
      <c r="H250" s="104"/>
      <c r="I250" s="106">
        <f t="shared" si="121"/>
        <v>173.22</v>
      </c>
      <c r="J250" s="106">
        <f t="shared" si="122"/>
        <v>57.74</v>
      </c>
      <c r="K250" s="97"/>
      <c r="L250" s="97">
        <v>1</v>
      </c>
      <c r="M250" s="97"/>
      <c r="N250" s="107">
        <f t="shared" si="144"/>
        <v>57.74</v>
      </c>
      <c r="O250" s="78"/>
      <c r="P250" s="101">
        <f>L250+M250</f>
        <v>1</v>
      </c>
      <c r="Q250" s="101">
        <f>P250</f>
        <v>1</v>
      </c>
      <c r="R250" s="78"/>
      <c r="S250" s="78">
        <f t="shared" si="118"/>
        <v>0</v>
      </c>
      <c r="T250" s="78">
        <f t="shared" si="119"/>
        <v>0</v>
      </c>
      <c r="U250" s="78"/>
      <c r="V250" s="78">
        <f t="shared" si="145"/>
        <v>0</v>
      </c>
      <c r="W250" s="78">
        <f t="shared" si="140"/>
        <v>4</v>
      </c>
      <c r="X250" s="78">
        <f t="shared" si="127"/>
        <v>0</v>
      </c>
      <c r="Y250" s="78"/>
      <c r="Z250" s="78"/>
      <c r="AA250" s="78">
        <f t="shared" si="111"/>
        <v>0</v>
      </c>
      <c r="AB250" s="78">
        <f t="shared" si="112"/>
        <v>0</v>
      </c>
      <c r="AC250" s="78"/>
      <c r="AD250" s="78">
        <f t="shared" si="141"/>
        <v>0</v>
      </c>
      <c r="AE250" s="65">
        <f t="shared" si="141"/>
        <v>1</v>
      </c>
      <c r="AF250" s="65">
        <f t="shared" si="141"/>
        <v>0</v>
      </c>
      <c r="AG250" s="65">
        <f t="shared" si="113"/>
        <v>4</v>
      </c>
      <c r="AH250" s="90">
        <f t="shared" si="142"/>
        <v>173.22</v>
      </c>
      <c r="AI250" s="90">
        <f t="shared" si="142"/>
        <v>57.74</v>
      </c>
      <c r="AJ250" s="78"/>
      <c r="AK250" s="78"/>
      <c r="AL250" s="78">
        <f t="shared" si="143"/>
        <v>4</v>
      </c>
      <c r="AM250" s="78"/>
      <c r="AN250" s="78"/>
      <c r="AO250" s="78"/>
      <c r="AP250" s="79"/>
      <c r="AQ250" s="91">
        <f t="shared" si="146"/>
        <v>0</v>
      </c>
      <c r="AR250" s="81"/>
      <c r="AS250" s="108"/>
      <c r="AT250" s="109"/>
      <c r="AU250" s="109"/>
      <c r="AV250" s="110"/>
      <c r="AW250" s="110"/>
      <c r="AX250" s="111"/>
    </row>
    <row r="251" spans="1:50" s="70" customFormat="1" ht="16.5" x14ac:dyDescent="0.25">
      <c r="A251" s="101"/>
      <c r="B251" s="46" t="s">
        <v>387</v>
      </c>
      <c r="C251" s="104" t="s">
        <v>288</v>
      </c>
      <c r="D251" s="103">
        <v>55.3</v>
      </c>
      <c r="E251" s="104"/>
      <c r="F251" s="104"/>
      <c r="G251" s="104"/>
      <c r="H251" s="104"/>
      <c r="I251" s="106">
        <f t="shared" si="121"/>
        <v>165.89999999999998</v>
      </c>
      <c r="J251" s="106">
        <f t="shared" si="122"/>
        <v>55.3</v>
      </c>
      <c r="K251" s="97"/>
      <c r="L251" s="97">
        <v>1</v>
      </c>
      <c r="M251" s="97"/>
      <c r="N251" s="107">
        <f t="shared" si="144"/>
        <v>55.3</v>
      </c>
      <c r="O251" s="78"/>
      <c r="P251" s="101"/>
      <c r="Q251" s="101"/>
      <c r="R251" s="78">
        <v>1</v>
      </c>
      <c r="S251" s="78">
        <v>1</v>
      </c>
      <c r="T251" s="78">
        <v>3</v>
      </c>
      <c r="U251" s="78">
        <v>1</v>
      </c>
      <c r="V251" s="78">
        <f t="shared" si="145"/>
        <v>0</v>
      </c>
      <c r="W251" s="78">
        <f t="shared" si="140"/>
        <v>0</v>
      </c>
      <c r="X251" s="78">
        <f t="shared" si="127"/>
        <v>1</v>
      </c>
      <c r="Y251" s="78"/>
      <c r="Z251" s="78"/>
      <c r="AA251" s="78">
        <f t="shared" si="111"/>
        <v>0</v>
      </c>
      <c r="AB251" s="78">
        <f t="shared" si="112"/>
        <v>0</v>
      </c>
      <c r="AC251" s="78"/>
      <c r="AD251" s="78">
        <f t="shared" si="141"/>
        <v>0</v>
      </c>
      <c r="AE251" s="65">
        <f t="shared" si="141"/>
        <v>1</v>
      </c>
      <c r="AF251" s="65">
        <f t="shared" si="141"/>
        <v>0</v>
      </c>
      <c r="AG251" s="65">
        <f t="shared" si="113"/>
        <v>4</v>
      </c>
      <c r="AH251" s="90">
        <f t="shared" si="142"/>
        <v>165.89999999999998</v>
      </c>
      <c r="AI251" s="90">
        <f t="shared" si="142"/>
        <v>55.3</v>
      </c>
      <c r="AJ251" s="78"/>
      <c r="AK251" s="78"/>
      <c r="AL251" s="78">
        <f t="shared" si="143"/>
        <v>0</v>
      </c>
      <c r="AM251" s="78"/>
      <c r="AN251" s="78"/>
      <c r="AO251" s="78"/>
      <c r="AP251" s="79"/>
      <c r="AQ251" s="91">
        <f t="shared" si="146"/>
        <v>0</v>
      </c>
      <c r="AR251" s="81"/>
      <c r="AS251" s="108"/>
      <c r="AT251" s="109"/>
      <c r="AU251" s="109"/>
      <c r="AV251" s="110"/>
      <c r="AW251" s="110"/>
      <c r="AX251" s="111"/>
    </row>
    <row r="252" spans="1:50" s="125" customFormat="1" ht="16.5" x14ac:dyDescent="0.25">
      <c r="A252" s="78">
        <v>9</v>
      </c>
      <c r="B252" s="86" t="s">
        <v>388</v>
      </c>
      <c r="C252" s="87"/>
      <c r="D252" s="90">
        <f t="shared" ref="D252:AP252" si="147">SUM(D253:D290)</f>
        <v>1434.7399999999998</v>
      </c>
      <c r="E252" s="90">
        <f t="shared" si="147"/>
        <v>0</v>
      </c>
      <c r="F252" s="90">
        <f t="shared" si="147"/>
        <v>10</v>
      </c>
      <c r="G252" s="90">
        <f t="shared" si="147"/>
        <v>15</v>
      </c>
      <c r="H252" s="90">
        <f t="shared" si="147"/>
        <v>2</v>
      </c>
      <c r="I252" s="90">
        <f t="shared" si="147"/>
        <v>4304.2199999999993</v>
      </c>
      <c r="J252" s="90">
        <f t="shared" si="147"/>
        <v>1434.7399999999998</v>
      </c>
      <c r="K252" s="90">
        <f t="shared" si="147"/>
        <v>37</v>
      </c>
      <c r="L252" s="90">
        <f t="shared" si="147"/>
        <v>0</v>
      </c>
      <c r="M252" s="90">
        <f t="shared" si="147"/>
        <v>0</v>
      </c>
      <c r="N252" s="90">
        <f t="shared" si="147"/>
        <v>1434.7399999999998</v>
      </c>
      <c r="O252" s="90">
        <f t="shared" si="147"/>
        <v>18</v>
      </c>
      <c r="P252" s="90">
        <f t="shared" si="147"/>
        <v>33</v>
      </c>
      <c r="Q252" s="90">
        <f t="shared" si="147"/>
        <v>30</v>
      </c>
      <c r="R252" s="90">
        <f t="shared" si="147"/>
        <v>8</v>
      </c>
      <c r="S252" s="90">
        <f t="shared" si="147"/>
        <v>5</v>
      </c>
      <c r="T252" s="90">
        <f t="shared" si="147"/>
        <v>12</v>
      </c>
      <c r="U252" s="90">
        <f t="shared" si="147"/>
        <v>8</v>
      </c>
      <c r="V252" s="90">
        <f t="shared" si="147"/>
        <v>16</v>
      </c>
      <c r="W252" s="90">
        <f t="shared" si="147"/>
        <v>50</v>
      </c>
      <c r="X252" s="90">
        <f t="shared" si="147"/>
        <v>8</v>
      </c>
      <c r="Y252" s="90">
        <f t="shared" si="147"/>
        <v>8</v>
      </c>
      <c r="Z252" s="90">
        <f t="shared" si="147"/>
        <v>4</v>
      </c>
      <c r="AA252" s="90">
        <f t="shared" si="147"/>
        <v>1.6</v>
      </c>
      <c r="AB252" s="90">
        <f t="shared" si="147"/>
        <v>0.8</v>
      </c>
      <c r="AC252" s="90">
        <f t="shared" si="147"/>
        <v>0</v>
      </c>
      <c r="AD252" s="90">
        <f t="shared" si="147"/>
        <v>37</v>
      </c>
      <c r="AE252" s="90">
        <f t="shared" si="147"/>
        <v>0</v>
      </c>
      <c r="AF252" s="90">
        <f t="shared" si="147"/>
        <v>0</v>
      </c>
      <c r="AG252" s="90">
        <f t="shared" si="147"/>
        <v>148</v>
      </c>
      <c r="AH252" s="90">
        <f t="shared" si="147"/>
        <v>4304.2199999999993</v>
      </c>
      <c r="AI252" s="90">
        <f t="shared" si="147"/>
        <v>1434.7399999999998</v>
      </c>
      <c r="AJ252" s="90">
        <f t="shared" si="147"/>
        <v>48</v>
      </c>
      <c r="AK252" s="90">
        <f t="shared" si="147"/>
        <v>24</v>
      </c>
      <c r="AL252" s="90">
        <f t="shared" si="147"/>
        <v>66</v>
      </c>
      <c r="AM252" s="90">
        <f t="shared" si="147"/>
        <v>0</v>
      </c>
      <c r="AN252" s="90">
        <f t="shared" si="147"/>
        <v>0</v>
      </c>
      <c r="AO252" s="90">
        <f t="shared" si="147"/>
        <v>15</v>
      </c>
      <c r="AP252" s="118">
        <f t="shared" si="147"/>
        <v>0</v>
      </c>
      <c r="AQ252" s="91">
        <f t="shared" si="146"/>
        <v>0</v>
      </c>
      <c r="AR252" s="120"/>
      <c r="AS252" s="121"/>
      <c r="AT252" s="122"/>
      <c r="AU252" s="122"/>
      <c r="AV252" s="123"/>
      <c r="AW252" s="123"/>
      <c r="AX252" s="124"/>
    </row>
    <row r="253" spans="1:50" s="70" customFormat="1" ht="15.75" x14ac:dyDescent="0.25">
      <c r="A253" s="101"/>
      <c r="B253" s="9" t="s">
        <v>190</v>
      </c>
      <c r="C253" s="104"/>
      <c r="D253" s="103"/>
      <c r="E253" s="104"/>
      <c r="F253" s="104"/>
      <c r="G253" s="104"/>
      <c r="H253" s="104"/>
      <c r="I253" s="106">
        <f t="shared" ref="I253:I316" si="148">D253*3</f>
        <v>0</v>
      </c>
      <c r="J253" s="106">
        <f t="shared" ref="J253:J316" si="149">D253</f>
        <v>0</v>
      </c>
      <c r="K253" s="97"/>
      <c r="L253" s="97"/>
      <c r="M253" s="97"/>
      <c r="N253" s="107">
        <f>D253</f>
        <v>0</v>
      </c>
      <c r="O253" s="78"/>
      <c r="P253" s="101">
        <f>K253</f>
        <v>0</v>
      </c>
      <c r="Q253" s="101">
        <f t="shared" si="117"/>
        <v>0</v>
      </c>
      <c r="R253" s="78"/>
      <c r="S253" s="78">
        <f t="shared" si="118"/>
        <v>0</v>
      </c>
      <c r="T253" s="78">
        <f t="shared" si="119"/>
        <v>0</v>
      </c>
      <c r="U253" s="78"/>
      <c r="V253" s="78">
        <f t="shared" ref="V253:V280" si="150">H253*4</f>
        <v>0</v>
      </c>
      <c r="W253" s="78">
        <f t="shared" ref="W253:W290" si="151">(F253+G253)*2</f>
        <v>0</v>
      </c>
      <c r="X253" s="78">
        <f t="shared" si="127"/>
        <v>0</v>
      </c>
      <c r="Y253" s="78"/>
      <c r="Z253" s="78"/>
      <c r="AA253" s="78">
        <f t="shared" si="111"/>
        <v>0</v>
      </c>
      <c r="AB253" s="78">
        <f t="shared" si="112"/>
        <v>0</v>
      </c>
      <c r="AC253" s="78"/>
      <c r="AD253" s="78">
        <f t="shared" ref="AD253:AF290" si="152">K253</f>
        <v>0</v>
      </c>
      <c r="AE253" s="65">
        <f t="shared" si="152"/>
        <v>0</v>
      </c>
      <c r="AF253" s="65">
        <f t="shared" si="152"/>
        <v>0</v>
      </c>
      <c r="AG253" s="65">
        <f t="shared" si="113"/>
        <v>0</v>
      </c>
      <c r="AH253" s="90">
        <f t="shared" ref="AH253:AI290" si="153">I253</f>
        <v>0</v>
      </c>
      <c r="AI253" s="90">
        <f t="shared" si="153"/>
        <v>0</v>
      </c>
      <c r="AJ253" s="78"/>
      <c r="AK253" s="78"/>
      <c r="AL253" s="78">
        <f t="shared" ref="AL253:AL290" si="154">V253+W253</f>
        <v>0</v>
      </c>
      <c r="AM253" s="78"/>
      <c r="AN253" s="78"/>
      <c r="AO253" s="78"/>
      <c r="AP253" s="79"/>
      <c r="AQ253" s="114"/>
      <c r="AR253" s="81"/>
      <c r="AS253" s="108"/>
      <c r="AT253" s="109"/>
      <c r="AU253" s="109"/>
      <c r="AV253" s="110"/>
      <c r="AW253" s="110"/>
      <c r="AX253" s="111"/>
    </row>
    <row r="254" spans="1:50" s="70" customFormat="1" ht="15.75" x14ac:dyDescent="0.25">
      <c r="A254" s="101"/>
      <c r="B254" s="9" t="s">
        <v>389</v>
      </c>
      <c r="C254" s="104"/>
      <c r="D254" s="103"/>
      <c r="E254" s="104"/>
      <c r="F254" s="104"/>
      <c r="G254" s="104"/>
      <c r="H254" s="104"/>
      <c r="I254" s="106">
        <f t="shared" si="148"/>
        <v>0</v>
      </c>
      <c r="J254" s="106">
        <f t="shared" si="149"/>
        <v>0</v>
      </c>
      <c r="K254" s="100">
        <v>1</v>
      </c>
      <c r="L254" s="87"/>
      <c r="M254" s="87"/>
      <c r="N254" s="90"/>
      <c r="O254" s="78">
        <v>8</v>
      </c>
      <c r="P254" s="101"/>
      <c r="Q254" s="101"/>
      <c r="R254" s="78">
        <v>1</v>
      </c>
      <c r="S254" s="78">
        <v>1</v>
      </c>
      <c r="T254" s="78">
        <v>3</v>
      </c>
      <c r="U254" s="78">
        <v>1</v>
      </c>
      <c r="V254" s="65">
        <f t="shared" si="150"/>
        <v>0</v>
      </c>
      <c r="W254" s="78">
        <f t="shared" si="151"/>
        <v>0</v>
      </c>
      <c r="X254" s="78">
        <f t="shared" si="127"/>
        <v>1</v>
      </c>
      <c r="Y254" s="78">
        <v>4</v>
      </c>
      <c r="Z254" s="78">
        <v>4</v>
      </c>
      <c r="AA254" s="78">
        <f>Z254*0.4</f>
        <v>1.6</v>
      </c>
      <c r="AB254" s="78">
        <f>Z254*0.2</f>
        <v>0.8</v>
      </c>
      <c r="AC254" s="78"/>
      <c r="AD254" s="78">
        <f t="shared" si="152"/>
        <v>1</v>
      </c>
      <c r="AE254" s="65">
        <f t="shared" si="152"/>
        <v>0</v>
      </c>
      <c r="AF254" s="65">
        <f t="shared" si="152"/>
        <v>0</v>
      </c>
      <c r="AG254" s="65">
        <f>(AD254+AE254+AF254)*4</f>
        <v>4</v>
      </c>
      <c r="AH254" s="90">
        <f t="shared" si="153"/>
        <v>0</v>
      </c>
      <c r="AI254" s="90">
        <f t="shared" si="153"/>
        <v>0</v>
      </c>
      <c r="AJ254" s="78">
        <v>8</v>
      </c>
      <c r="AK254" s="78">
        <v>8</v>
      </c>
      <c r="AL254" s="78">
        <f t="shared" si="154"/>
        <v>0</v>
      </c>
      <c r="AM254" s="78"/>
      <c r="AN254" s="78"/>
      <c r="AO254" s="78">
        <v>7.5</v>
      </c>
      <c r="AP254" s="79"/>
      <c r="AQ254" s="91">
        <f t="shared" ref="AQ254:AQ264" si="155">+N254-AI254</f>
        <v>0</v>
      </c>
      <c r="AR254" s="81"/>
      <c r="AS254" s="108"/>
      <c r="AT254" s="109"/>
      <c r="AU254" s="109"/>
      <c r="AV254" s="110"/>
      <c r="AW254" s="110"/>
      <c r="AX254" s="111"/>
    </row>
    <row r="255" spans="1:50" s="70" customFormat="1" ht="16.5" x14ac:dyDescent="0.25">
      <c r="A255" s="101"/>
      <c r="B255" s="46" t="s">
        <v>194</v>
      </c>
      <c r="C255" s="104" t="s">
        <v>288</v>
      </c>
      <c r="D255" s="103">
        <v>20.47</v>
      </c>
      <c r="E255" s="99" t="s">
        <v>196</v>
      </c>
      <c r="F255" s="105">
        <v>1</v>
      </c>
      <c r="G255" s="105">
        <v>1</v>
      </c>
      <c r="H255" s="104"/>
      <c r="I255" s="106">
        <f t="shared" si="148"/>
        <v>61.41</v>
      </c>
      <c r="J255" s="106">
        <f t="shared" si="149"/>
        <v>20.47</v>
      </c>
      <c r="K255" s="97">
        <v>2</v>
      </c>
      <c r="L255" s="64"/>
      <c r="M255" s="97"/>
      <c r="N255" s="107">
        <f>D255</f>
        <v>20.47</v>
      </c>
      <c r="O255" s="78"/>
      <c r="P255" s="101">
        <f t="shared" ref="P255:P263" si="156">K255</f>
        <v>2</v>
      </c>
      <c r="Q255" s="101">
        <f t="shared" si="117"/>
        <v>2</v>
      </c>
      <c r="R255" s="78"/>
      <c r="S255" s="78">
        <f t="shared" si="118"/>
        <v>0</v>
      </c>
      <c r="T255" s="78">
        <f t="shared" si="119"/>
        <v>0</v>
      </c>
      <c r="U255" s="78"/>
      <c r="V255" s="78">
        <f t="shared" si="150"/>
        <v>0</v>
      </c>
      <c r="W255" s="78">
        <f t="shared" si="151"/>
        <v>4</v>
      </c>
      <c r="X255" s="78">
        <f t="shared" si="127"/>
        <v>0</v>
      </c>
      <c r="Y255" s="78"/>
      <c r="Z255" s="78"/>
      <c r="AA255" s="78">
        <f t="shared" si="111"/>
        <v>0</v>
      </c>
      <c r="AB255" s="78">
        <f t="shared" si="112"/>
        <v>0</v>
      </c>
      <c r="AC255" s="78"/>
      <c r="AD255" s="78">
        <f t="shared" si="152"/>
        <v>2</v>
      </c>
      <c r="AE255" s="65">
        <f t="shared" si="152"/>
        <v>0</v>
      </c>
      <c r="AF255" s="65">
        <f t="shared" si="152"/>
        <v>0</v>
      </c>
      <c r="AG255" s="65">
        <f t="shared" si="113"/>
        <v>8</v>
      </c>
      <c r="AH255" s="90">
        <f t="shared" si="153"/>
        <v>61.41</v>
      </c>
      <c r="AI255" s="90">
        <f t="shared" si="153"/>
        <v>20.47</v>
      </c>
      <c r="AJ255" s="78">
        <v>8</v>
      </c>
      <c r="AK255" s="78"/>
      <c r="AL255" s="78">
        <f t="shared" si="154"/>
        <v>4</v>
      </c>
      <c r="AM255" s="78"/>
      <c r="AN255" s="78"/>
      <c r="AO255" s="78"/>
      <c r="AP255" s="79"/>
      <c r="AQ255" s="91">
        <f t="shared" si="155"/>
        <v>0</v>
      </c>
      <c r="AR255" s="81"/>
      <c r="AS255" s="108"/>
      <c r="AT255" s="109"/>
      <c r="AU255" s="109"/>
      <c r="AV255" s="110"/>
      <c r="AW255" s="110"/>
      <c r="AX255" s="111"/>
    </row>
    <row r="256" spans="1:50" s="70" customFormat="1" ht="16.5" x14ac:dyDescent="0.25">
      <c r="A256" s="101"/>
      <c r="B256" s="46" t="s">
        <v>197</v>
      </c>
      <c r="C256" s="104" t="s">
        <v>288</v>
      </c>
      <c r="D256" s="103">
        <v>40.96</v>
      </c>
      <c r="E256" s="99" t="s">
        <v>196</v>
      </c>
      <c r="F256" s="104"/>
      <c r="G256" s="104"/>
      <c r="H256" s="104"/>
      <c r="I256" s="106">
        <f t="shared" si="148"/>
        <v>122.88</v>
      </c>
      <c r="J256" s="106">
        <f t="shared" si="149"/>
        <v>40.96</v>
      </c>
      <c r="K256" s="97">
        <v>1</v>
      </c>
      <c r="L256" s="64"/>
      <c r="M256" s="97"/>
      <c r="N256" s="107">
        <f t="shared" ref="N256:N290" si="157">D256</f>
        <v>40.96</v>
      </c>
      <c r="O256" s="78"/>
      <c r="P256" s="101">
        <f t="shared" si="156"/>
        <v>1</v>
      </c>
      <c r="Q256" s="101">
        <f t="shared" si="117"/>
        <v>1</v>
      </c>
      <c r="R256" s="78"/>
      <c r="S256" s="78">
        <f t="shared" si="118"/>
        <v>0</v>
      </c>
      <c r="T256" s="78">
        <f t="shared" si="119"/>
        <v>0</v>
      </c>
      <c r="U256" s="78"/>
      <c r="V256" s="78">
        <f t="shared" si="150"/>
        <v>0</v>
      </c>
      <c r="W256" s="78">
        <f t="shared" si="151"/>
        <v>0</v>
      </c>
      <c r="X256" s="78">
        <f t="shared" si="127"/>
        <v>0</v>
      </c>
      <c r="Y256" s="78"/>
      <c r="Z256" s="78"/>
      <c r="AA256" s="78">
        <f t="shared" si="111"/>
        <v>0</v>
      </c>
      <c r="AB256" s="78">
        <f t="shared" si="112"/>
        <v>0</v>
      </c>
      <c r="AC256" s="78"/>
      <c r="AD256" s="78">
        <f t="shared" si="152"/>
        <v>1</v>
      </c>
      <c r="AE256" s="65">
        <f t="shared" si="152"/>
        <v>0</v>
      </c>
      <c r="AF256" s="65">
        <f t="shared" si="152"/>
        <v>0</v>
      </c>
      <c r="AG256" s="65">
        <f t="shared" si="113"/>
        <v>4</v>
      </c>
      <c r="AH256" s="90">
        <f t="shared" si="153"/>
        <v>122.88</v>
      </c>
      <c r="AI256" s="90">
        <f t="shared" si="153"/>
        <v>40.96</v>
      </c>
      <c r="AJ256" s="78"/>
      <c r="AK256" s="78"/>
      <c r="AL256" s="78">
        <f t="shared" si="154"/>
        <v>0</v>
      </c>
      <c r="AM256" s="78"/>
      <c r="AN256" s="78"/>
      <c r="AO256" s="78"/>
      <c r="AP256" s="79"/>
      <c r="AQ256" s="91">
        <f t="shared" si="155"/>
        <v>0</v>
      </c>
      <c r="AR256" s="81"/>
      <c r="AS256" s="108"/>
      <c r="AT256" s="109"/>
      <c r="AU256" s="109"/>
      <c r="AV256" s="110"/>
      <c r="AW256" s="110"/>
      <c r="AX256" s="111"/>
    </row>
    <row r="257" spans="1:50" s="70" customFormat="1" ht="16.5" x14ac:dyDescent="0.25">
      <c r="A257" s="101"/>
      <c r="B257" s="46" t="s">
        <v>199</v>
      </c>
      <c r="C257" s="104" t="s">
        <v>288</v>
      </c>
      <c r="D257" s="103">
        <v>49.65</v>
      </c>
      <c r="E257" s="99" t="s">
        <v>196</v>
      </c>
      <c r="F257" s="104"/>
      <c r="G257" s="105">
        <v>1</v>
      </c>
      <c r="H257" s="104"/>
      <c r="I257" s="106">
        <f t="shared" si="148"/>
        <v>148.94999999999999</v>
      </c>
      <c r="J257" s="106">
        <f t="shared" si="149"/>
        <v>49.65</v>
      </c>
      <c r="K257" s="97">
        <v>1</v>
      </c>
      <c r="L257" s="64"/>
      <c r="M257" s="97"/>
      <c r="N257" s="107">
        <f t="shared" si="157"/>
        <v>49.65</v>
      </c>
      <c r="O257" s="78"/>
      <c r="P257" s="101">
        <f t="shared" si="156"/>
        <v>1</v>
      </c>
      <c r="Q257" s="101">
        <f t="shared" si="117"/>
        <v>1</v>
      </c>
      <c r="R257" s="78"/>
      <c r="S257" s="78">
        <f t="shared" si="118"/>
        <v>0</v>
      </c>
      <c r="T257" s="78">
        <f t="shared" si="119"/>
        <v>0</v>
      </c>
      <c r="U257" s="78"/>
      <c r="V257" s="78">
        <f t="shared" si="150"/>
        <v>0</v>
      </c>
      <c r="W257" s="78">
        <f t="shared" si="151"/>
        <v>2</v>
      </c>
      <c r="X257" s="78">
        <f t="shared" si="127"/>
        <v>0</v>
      </c>
      <c r="Y257" s="78"/>
      <c r="Z257" s="78"/>
      <c r="AA257" s="78">
        <f t="shared" si="111"/>
        <v>0</v>
      </c>
      <c r="AB257" s="78">
        <f t="shared" si="112"/>
        <v>0</v>
      </c>
      <c r="AC257" s="78"/>
      <c r="AD257" s="78">
        <f t="shared" si="152"/>
        <v>1</v>
      </c>
      <c r="AE257" s="65">
        <f t="shared" si="152"/>
        <v>0</v>
      </c>
      <c r="AF257" s="65">
        <f t="shared" si="152"/>
        <v>0</v>
      </c>
      <c r="AG257" s="65">
        <f t="shared" si="113"/>
        <v>4</v>
      </c>
      <c r="AH257" s="90">
        <f t="shared" si="153"/>
        <v>148.94999999999999</v>
      </c>
      <c r="AI257" s="90">
        <f t="shared" si="153"/>
        <v>49.65</v>
      </c>
      <c r="AJ257" s="78"/>
      <c r="AK257" s="78"/>
      <c r="AL257" s="78">
        <f t="shared" si="154"/>
        <v>2</v>
      </c>
      <c r="AM257" s="78"/>
      <c r="AN257" s="78"/>
      <c r="AO257" s="78"/>
      <c r="AP257" s="79"/>
      <c r="AQ257" s="91">
        <f t="shared" si="155"/>
        <v>0</v>
      </c>
      <c r="AR257" s="81"/>
      <c r="AS257" s="108"/>
      <c r="AT257" s="109"/>
      <c r="AU257" s="109"/>
      <c r="AV257" s="110"/>
      <c r="AW257" s="110"/>
      <c r="AX257" s="111"/>
    </row>
    <row r="258" spans="1:50" s="70" customFormat="1" ht="16.5" x14ac:dyDescent="0.25">
      <c r="A258" s="101"/>
      <c r="B258" s="46" t="s">
        <v>200</v>
      </c>
      <c r="C258" s="104" t="s">
        <v>288</v>
      </c>
      <c r="D258" s="103">
        <v>34.82</v>
      </c>
      <c r="E258" s="99" t="s">
        <v>196</v>
      </c>
      <c r="F258" s="105">
        <v>1</v>
      </c>
      <c r="G258" s="105">
        <v>1</v>
      </c>
      <c r="H258" s="104"/>
      <c r="I258" s="106">
        <f t="shared" si="148"/>
        <v>104.46000000000001</v>
      </c>
      <c r="J258" s="106">
        <f t="shared" si="149"/>
        <v>34.82</v>
      </c>
      <c r="K258" s="97">
        <v>1</v>
      </c>
      <c r="L258" s="64"/>
      <c r="M258" s="97"/>
      <c r="N258" s="107">
        <f t="shared" si="157"/>
        <v>34.82</v>
      </c>
      <c r="O258" s="78"/>
      <c r="P258" s="101">
        <f t="shared" si="156"/>
        <v>1</v>
      </c>
      <c r="Q258" s="101">
        <f t="shared" si="117"/>
        <v>1</v>
      </c>
      <c r="R258" s="78"/>
      <c r="S258" s="78">
        <f t="shared" si="118"/>
        <v>0</v>
      </c>
      <c r="T258" s="78">
        <f t="shared" si="119"/>
        <v>0</v>
      </c>
      <c r="U258" s="78"/>
      <c r="V258" s="78">
        <f t="shared" si="150"/>
        <v>0</v>
      </c>
      <c r="W258" s="78">
        <f t="shared" si="151"/>
        <v>4</v>
      </c>
      <c r="X258" s="78">
        <f t="shared" si="127"/>
        <v>0</v>
      </c>
      <c r="Y258" s="78"/>
      <c r="Z258" s="78"/>
      <c r="AA258" s="78">
        <f t="shared" si="111"/>
        <v>0</v>
      </c>
      <c r="AB258" s="78">
        <f t="shared" si="112"/>
        <v>0</v>
      </c>
      <c r="AC258" s="78"/>
      <c r="AD258" s="78">
        <f t="shared" si="152"/>
        <v>1</v>
      </c>
      <c r="AE258" s="65">
        <f t="shared" si="152"/>
        <v>0</v>
      </c>
      <c r="AF258" s="65">
        <f t="shared" si="152"/>
        <v>0</v>
      </c>
      <c r="AG258" s="65">
        <f t="shared" si="113"/>
        <v>4</v>
      </c>
      <c r="AH258" s="90">
        <f t="shared" si="153"/>
        <v>104.46000000000001</v>
      </c>
      <c r="AI258" s="90">
        <f t="shared" si="153"/>
        <v>34.82</v>
      </c>
      <c r="AJ258" s="78"/>
      <c r="AK258" s="78"/>
      <c r="AL258" s="78">
        <f t="shared" si="154"/>
        <v>4</v>
      </c>
      <c r="AM258" s="78"/>
      <c r="AN258" s="78"/>
      <c r="AO258" s="78"/>
      <c r="AP258" s="79"/>
      <c r="AQ258" s="91">
        <f t="shared" si="155"/>
        <v>0</v>
      </c>
      <c r="AR258" s="81"/>
      <c r="AS258" s="108"/>
      <c r="AT258" s="109"/>
      <c r="AU258" s="109"/>
      <c r="AV258" s="110"/>
      <c r="AW258" s="110"/>
      <c r="AX258" s="111"/>
    </row>
    <row r="259" spans="1:50" s="70" customFormat="1" ht="16.5" x14ac:dyDescent="0.25">
      <c r="A259" s="101"/>
      <c r="B259" s="46" t="s">
        <v>201</v>
      </c>
      <c r="C259" s="104" t="s">
        <v>288</v>
      </c>
      <c r="D259" s="103">
        <v>45.44</v>
      </c>
      <c r="E259" s="99" t="s">
        <v>196</v>
      </c>
      <c r="F259" s="104"/>
      <c r="G259" s="105">
        <v>1</v>
      </c>
      <c r="H259" s="104"/>
      <c r="I259" s="106">
        <f t="shared" si="148"/>
        <v>136.32</v>
      </c>
      <c r="J259" s="106">
        <f t="shared" si="149"/>
        <v>45.44</v>
      </c>
      <c r="K259" s="97">
        <v>1</v>
      </c>
      <c r="L259" s="64"/>
      <c r="M259" s="97"/>
      <c r="N259" s="107">
        <f t="shared" si="157"/>
        <v>45.44</v>
      </c>
      <c r="O259" s="78"/>
      <c r="P259" s="101">
        <f t="shared" si="156"/>
        <v>1</v>
      </c>
      <c r="Q259" s="101">
        <f t="shared" si="117"/>
        <v>1</v>
      </c>
      <c r="R259" s="78"/>
      <c r="S259" s="78">
        <f t="shared" si="118"/>
        <v>0</v>
      </c>
      <c r="T259" s="78">
        <f t="shared" si="119"/>
        <v>0</v>
      </c>
      <c r="U259" s="78">
        <v>1</v>
      </c>
      <c r="V259" s="78">
        <f t="shared" si="150"/>
        <v>0</v>
      </c>
      <c r="W259" s="78">
        <f t="shared" si="151"/>
        <v>2</v>
      </c>
      <c r="X259" s="78">
        <f t="shared" si="127"/>
        <v>1</v>
      </c>
      <c r="Y259" s="78"/>
      <c r="Z259" s="78"/>
      <c r="AA259" s="78">
        <f t="shared" si="111"/>
        <v>0</v>
      </c>
      <c r="AB259" s="78">
        <f t="shared" si="112"/>
        <v>0</v>
      </c>
      <c r="AC259" s="78"/>
      <c r="AD259" s="78">
        <f t="shared" si="152"/>
        <v>1</v>
      </c>
      <c r="AE259" s="65">
        <f t="shared" si="152"/>
        <v>0</v>
      </c>
      <c r="AF259" s="65">
        <f t="shared" si="152"/>
        <v>0</v>
      </c>
      <c r="AG259" s="65">
        <f t="shared" si="113"/>
        <v>4</v>
      </c>
      <c r="AH259" s="90">
        <f t="shared" si="153"/>
        <v>136.32</v>
      </c>
      <c r="AI259" s="90">
        <f t="shared" si="153"/>
        <v>45.44</v>
      </c>
      <c r="AJ259" s="78"/>
      <c r="AK259" s="78"/>
      <c r="AL259" s="78">
        <f t="shared" si="154"/>
        <v>2</v>
      </c>
      <c r="AM259" s="78"/>
      <c r="AN259" s="78"/>
      <c r="AO259" s="78"/>
      <c r="AP259" s="79"/>
      <c r="AQ259" s="91">
        <f t="shared" si="155"/>
        <v>0</v>
      </c>
      <c r="AR259" s="81"/>
      <c r="AS259" s="108"/>
      <c r="AT259" s="109"/>
      <c r="AU259" s="109"/>
      <c r="AV259" s="110"/>
      <c r="AW259" s="110"/>
      <c r="AX259" s="111"/>
    </row>
    <row r="260" spans="1:50" s="70" customFormat="1" ht="16.5" x14ac:dyDescent="0.25">
      <c r="A260" s="101"/>
      <c r="B260" s="46" t="s">
        <v>202</v>
      </c>
      <c r="C260" s="104" t="s">
        <v>288</v>
      </c>
      <c r="D260" s="103">
        <v>51.94</v>
      </c>
      <c r="E260" s="99" t="s">
        <v>196</v>
      </c>
      <c r="F260" s="105">
        <v>1</v>
      </c>
      <c r="G260" s="104"/>
      <c r="H260" s="104"/>
      <c r="I260" s="106">
        <f t="shared" si="148"/>
        <v>155.82</v>
      </c>
      <c r="J260" s="106">
        <f t="shared" si="149"/>
        <v>51.94</v>
      </c>
      <c r="K260" s="97">
        <v>1</v>
      </c>
      <c r="L260" s="64"/>
      <c r="M260" s="97"/>
      <c r="N260" s="107">
        <f t="shared" si="157"/>
        <v>51.94</v>
      </c>
      <c r="O260" s="78"/>
      <c r="P260" s="101">
        <f t="shared" si="156"/>
        <v>1</v>
      </c>
      <c r="Q260" s="101">
        <f t="shared" si="117"/>
        <v>1</v>
      </c>
      <c r="R260" s="78"/>
      <c r="S260" s="78">
        <f t="shared" si="118"/>
        <v>0</v>
      </c>
      <c r="T260" s="78">
        <f t="shared" si="119"/>
        <v>0</v>
      </c>
      <c r="U260" s="78"/>
      <c r="V260" s="78">
        <f t="shared" si="150"/>
        <v>0</v>
      </c>
      <c r="W260" s="78">
        <f t="shared" si="151"/>
        <v>2</v>
      </c>
      <c r="X260" s="78">
        <f t="shared" si="127"/>
        <v>0</v>
      </c>
      <c r="Y260" s="78"/>
      <c r="Z260" s="78"/>
      <c r="AA260" s="78">
        <f t="shared" si="111"/>
        <v>0</v>
      </c>
      <c r="AB260" s="78">
        <f t="shared" si="112"/>
        <v>0</v>
      </c>
      <c r="AC260" s="78"/>
      <c r="AD260" s="78">
        <f t="shared" si="152"/>
        <v>1</v>
      </c>
      <c r="AE260" s="65">
        <f t="shared" si="152"/>
        <v>0</v>
      </c>
      <c r="AF260" s="65">
        <f t="shared" si="152"/>
        <v>0</v>
      </c>
      <c r="AG260" s="65">
        <f t="shared" si="113"/>
        <v>4</v>
      </c>
      <c r="AH260" s="90">
        <f t="shared" si="153"/>
        <v>155.82</v>
      </c>
      <c r="AI260" s="90">
        <f t="shared" si="153"/>
        <v>51.94</v>
      </c>
      <c r="AJ260" s="78"/>
      <c r="AK260" s="78"/>
      <c r="AL260" s="78">
        <f t="shared" si="154"/>
        <v>2</v>
      </c>
      <c r="AM260" s="78"/>
      <c r="AN260" s="78"/>
      <c r="AO260" s="78"/>
      <c r="AP260" s="79"/>
      <c r="AQ260" s="91">
        <f t="shared" si="155"/>
        <v>0</v>
      </c>
      <c r="AR260" s="81"/>
      <c r="AS260" s="108"/>
      <c r="AT260" s="109"/>
      <c r="AU260" s="109"/>
      <c r="AV260" s="110"/>
      <c r="AW260" s="110"/>
      <c r="AX260" s="111"/>
    </row>
    <row r="261" spans="1:50" s="70" customFormat="1" ht="16.5" x14ac:dyDescent="0.25">
      <c r="A261" s="101"/>
      <c r="B261" s="46" t="s">
        <v>203</v>
      </c>
      <c r="C261" s="104" t="s">
        <v>288</v>
      </c>
      <c r="D261" s="103">
        <v>41.14</v>
      </c>
      <c r="E261" s="99" t="s">
        <v>196</v>
      </c>
      <c r="F261" s="104"/>
      <c r="G261" s="105">
        <v>1</v>
      </c>
      <c r="H261" s="104"/>
      <c r="I261" s="106">
        <f t="shared" si="148"/>
        <v>123.42</v>
      </c>
      <c r="J261" s="106">
        <f t="shared" si="149"/>
        <v>41.14</v>
      </c>
      <c r="K261" s="97">
        <v>1</v>
      </c>
      <c r="L261" s="64"/>
      <c r="M261" s="97"/>
      <c r="N261" s="107">
        <f t="shared" si="157"/>
        <v>41.14</v>
      </c>
      <c r="O261" s="78"/>
      <c r="P261" s="101">
        <f t="shared" si="156"/>
        <v>1</v>
      </c>
      <c r="Q261" s="101">
        <f t="shared" si="117"/>
        <v>1</v>
      </c>
      <c r="R261" s="78"/>
      <c r="S261" s="78">
        <f t="shared" si="118"/>
        <v>0</v>
      </c>
      <c r="T261" s="78">
        <f t="shared" si="119"/>
        <v>0</v>
      </c>
      <c r="U261" s="78"/>
      <c r="V261" s="78">
        <f t="shared" si="150"/>
        <v>0</v>
      </c>
      <c r="W261" s="78">
        <f t="shared" si="151"/>
        <v>2</v>
      </c>
      <c r="X261" s="78">
        <f t="shared" si="127"/>
        <v>0</v>
      </c>
      <c r="Y261" s="78"/>
      <c r="Z261" s="78"/>
      <c r="AA261" s="78">
        <f t="shared" si="111"/>
        <v>0</v>
      </c>
      <c r="AB261" s="78">
        <f t="shared" si="112"/>
        <v>0</v>
      </c>
      <c r="AC261" s="78"/>
      <c r="AD261" s="78">
        <f t="shared" si="152"/>
        <v>1</v>
      </c>
      <c r="AE261" s="65">
        <f t="shared" si="152"/>
        <v>0</v>
      </c>
      <c r="AF261" s="65">
        <f t="shared" si="152"/>
        <v>0</v>
      </c>
      <c r="AG261" s="65">
        <f t="shared" si="113"/>
        <v>4</v>
      </c>
      <c r="AH261" s="90">
        <f t="shared" si="153"/>
        <v>123.42</v>
      </c>
      <c r="AI261" s="90">
        <f t="shared" si="153"/>
        <v>41.14</v>
      </c>
      <c r="AJ261" s="78"/>
      <c r="AK261" s="78"/>
      <c r="AL261" s="78">
        <f t="shared" si="154"/>
        <v>2</v>
      </c>
      <c r="AM261" s="78"/>
      <c r="AN261" s="78"/>
      <c r="AO261" s="78"/>
      <c r="AP261" s="79"/>
      <c r="AQ261" s="91">
        <f t="shared" si="155"/>
        <v>0</v>
      </c>
      <c r="AR261" s="81"/>
      <c r="AS261" s="108"/>
      <c r="AT261" s="109"/>
      <c r="AU261" s="109"/>
      <c r="AV261" s="110"/>
      <c r="AW261" s="110"/>
      <c r="AX261" s="111"/>
    </row>
    <row r="262" spans="1:50" s="70" customFormat="1" ht="16.5" x14ac:dyDescent="0.25">
      <c r="A262" s="101"/>
      <c r="B262" s="46" t="s">
        <v>204</v>
      </c>
      <c r="C262" s="104" t="s">
        <v>288</v>
      </c>
      <c r="D262" s="103">
        <v>50.08</v>
      </c>
      <c r="E262" s="99" t="s">
        <v>196</v>
      </c>
      <c r="F262" s="105">
        <v>1</v>
      </c>
      <c r="G262" s="104"/>
      <c r="H262" s="104"/>
      <c r="I262" s="106">
        <f t="shared" si="148"/>
        <v>150.24</v>
      </c>
      <c r="J262" s="106">
        <f t="shared" si="149"/>
        <v>50.08</v>
      </c>
      <c r="K262" s="97">
        <v>1</v>
      </c>
      <c r="L262" s="64"/>
      <c r="M262" s="97"/>
      <c r="N262" s="107">
        <f t="shared" si="157"/>
        <v>50.08</v>
      </c>
      <c r="O262" s="78"/>
      <c r="P262" s="101">
        <f t="shared" si="156"/>
        <v>1</v>
      </c>
      <c r="Q262" s="101">
        <f t="shared" si="117"/>
        <v>1</v>
      </c>
      <c r="R262" s="78"/>
      <c r="S262" s="78">
        <f t="shared" si="118"/>
        <v>0</v>
      </c>
      <c r="T262" s="78">
        <f t="shared" si="119"/>
        <v>0</v>
      </c>
      <c r="U262" s="78"/>
      <c r="V262" s="78">
        <f t="shared" si="150"/>
        <v>0</v>
      </c>
      <c r="W262" s="78">
        <f t="shared" si="151"/>
        <v>2</v>
      </c>
      <c r="X262" s="78">
        <f t="shared" si="127"/>
        <v>0</v>
      </c>
      <c r="Y262" s="78"/>
      <c r="Z262" s="78"/>
      <c r="AA262" s="78">
        <f t="shared" si="111"/>
        <v>0</v>
      </c>
      <c r="AB262" s="78">
        <f t="shared" si="112"/>
        <v>0</v>
      </c>
      <c r="AC262" s="78"/>
      <c r="AD262" s="78">
        <f t="shared" si="152"/>
        <v>1</v>
      </c>
      <c r="AE262" s="65">
        <f t="shared" si="152"/>
        <v>0</v>
      </c>
      <c r="AF262" s="65">
        <f t="shared" si="152"/>
        <v>0</v>
      </c>
      <c r="AG262" s="65">
        <f t="shared" si="113"/>
        <v>4</v>
      </c>
      <c r="AH262" s="90">
        <f t="shared" si="153"/>
        <v>150.24</v>
      </c>
      <c r="AI262" s="90">
        <f t="shared" si="153"/>
        <v>50.08</v>
      </c>
      <c r="AJ262" s="78"/>
      <c r="AK262" s="78"/>
      <c r="AL262" s="78">
        <f t="shared" si="154"/>
        <v>2</v>
      </c>
      <c r="AM262" s="78"/>
      <c r="AN262" s="78"/>
      <c r="AO262" s="78"/>
      <c r="AP262" s="79"/>
      <c r="AQ262" s="91">
        <f t="shared" si="155"/>
        <v>0</v>
      </c>
      <c r="AR262" s="81"/>
      <c r="AS262" s="108"/>
      <c r="AT262" s="109"/>
      <c r="AU262" s="109"/>
      <c r="AV262" s="110"/>
      <c r="AW262" s="110"/>
      <c r="AX262" s="111"/>
    </row>
    <row r="263" spans="1:50" s="70" customFormat="1" ht="16.5" x14ac:dyDescent="0.25">
      <c r="A263" s="101"/>
      <c r="B263" s="46" t="s">
        <v>205</v>
      </c>
      <c r="C263" s="104" t="s">
        <v>288</v>
      </c>
      <c r="D263" s="103">
        <v>50.26</v>
      </c>
      <c r="E263" s="99" t="s">
        <v>196</v>
      </c>
      <c r="F263" s="105">
        <v>1</v>
      </c>
      <c r="G263" s="105">
        <v>1</v>
      </c>
      <c r="H263" s="104"/>
      <c r="I263" s="106">
        <f t="shared" si="148"/>
        <v>150.78</v>
      </c>
      <c r="J263" s="106">
        <f t="shared" si="149"/>
        <v>50.26</v>
      </c>
      <c r="K263" s="97">
        <v>1</v>
      </c>
      <c r="L263" s="64"/>
      <c r="M263" s="97"/>
      <c r="N263" s="107">
        <f t="shared" si="157"/>
        <v>50.26</v>
      </c>
      <c r="O263" s="78"/>
      <c r="P263" s="101">
        <f t="shared" si="156"/>
        <v>1</v>
      </c>
      <c r="Q263" s="101">
        <f t="shared" si="117"/>
        <v>1</v>
      </c>
      <c r="R263" s="78"/>
      <c r="S263" s="78">
        <f t="shared" si="118"/>
        <v>0</v>
      </c>
      <c r="T263" s="78">
        <f t="shared" si="119"/>
        <v>0</v>
      </c>
      <c r="U263" s="78"/>
      <c r="V263" s="78">
        <f t="shared" si="150"/>
        <v>0</v>
      </c>
      <c r="W263" s="78">
        <f t="shared" si="151"/>
        <v>4</v>
      </c>
      <c r="X263" s="78">
        <f t="shared" si="127"/>
        <v>0</v>
      </c>
      <c r="Y263" s="78"/>
      <c r="Z263" s="78"/>
      <c r="AA263" s="78">
        <f t="shared" si="111"/>
        <v>0</v>
      </c>
      <c r="AB263" s="78">
        <f t="shared" si="112"/>
        <v>0</v>
      </c>
      <c r="AC263" s="78"/>
      <c r="AD263" s="78">
        <f t="shared" si="152"/>
        <v>1</v>
      </c>
      <c r="AE263" s="65">
        <f t="shared" si="152"/>
        <v>0</v>
      </c>
      <c r="AF263" s="65">
        <f t="shared" si="152"/>
        <v>0</v>
      </c>
      <c r="AG263" s="65">
        <f t="shared" si="113"/>
        <v>4</v>
      </c>
      <c r="AH263" s="90">
        <f t="shared" si="153"/>
        <v>150.78</v>
      </c>
      <c r="AI263" s="90">
        <f t="shared" si="153"/>
        <v>50.26</v>
      </c>
      <c r="AJ263" s="78"/>
      <c r="AK263" s="78"/>
      <c r="AL263" s="78">
        <f t="shared" si="154"/>
        <v>4</v>
      </c>
      <c r="AM263" s="78"/>
      <c r="AN263" s="78"/>
      <c r="AO263" s="78"/>
      <c r="AP263" s="79"/>
      <c r="AQ263" s="91">
        <f t="shared" si="155"/>
        <v>0</v>
      </c>
      <c r="AR263" s="81"/>
      <c r="AS263" s="108"/>
      <c r="AT263" s="109"/>
      <c r="AU263" s="109"/>
      <c r="AV263" s="110"/>
      <c r="AW263" s="110"/>
      <c r="AX263" s="111"/>
    </row>
    <row r="264" spans="1:50" s="70" customFormat="1" ht="16.5" x14ac:dyDescent="0.25">
      <c r="A264" s="101"/>
      <c r="B264" s="46" t="s">
        <v>206</v>
      </c>
      <c r="C264" s="104" t="s">
        <v>1</v>
      </c>
      <c r="D264" s="103">
        <v>46.72</v>
      </c>
      <c r="E264" s="99" t="s">
        <v>196</v>
      </c>
      <c r="F264" s="104"/>
      <c r="G264" s="104"/>
      <c r="H264" s="104"/>
      <c r="I264" s="106">
        <f t="shared" si="148"/>
        <v>140.16</v>
      </c>
      <c r="J264" s="106">
        <f t="shared" si="149"/>
        <v>46.72</v>
      </c>
      <c r="K264" s="97">
        <v>1</v>
      </c>
      <c r="L264" s="64"/>
      <c r="M264" s="97"/>
      <c r="N264" s="107">
        <f t="shared" si="157"/>
        <v>46.72</v>
      </c>
      <c r="O264" s="78">
        <v>0.5</v>
      </c>
      <c r="P264" s="101">
        <v>1</v>
      </c>
      <c r="Q264" s="101"/>
      <c r="R264" s="78">
        <v>1</v>
      </c>
      <c r="S264" s="78"/>
      <c r="T264" s="78"/>
      <c r="U264" s="78">
        <v>1</v>
      </c>
      <c r="V264" s="78">
        <f t="shared" si="150"/>
        <v>0</v>
      </c>
      <c r="W264" s="78">
        <f t="shared" si="151"/>
        <v>0</v>
      </c>
      <c r="X264" s="78">
        <f t="shared" si="127"/>
        <v>1</v>
      </c>
      <c r="Y264" s="78"/>
      <c r="Z264" s="78"/>
      <c r="AA264" s="78">
        <f t="shared" si="111"/>
        <v>0</v>
      </c>
      <c r="AB264" s="78">
        <f t="shared" si="112"/>
        <v>0</v>
      </c>
      <c r="AC264" s="78"/>
      <c r="AD264" s="78">
        <f t="shared" si="152"/>
        <v>1</v>
      </c>
      <c r="AE264" s="65">
        <f t="shared" si="152"/>
        <v>0</v>
      </c>
      <c r="AF264" s="65">
        <f t="shared" si="152"/>
        <v>0</v>
      </c>
      <c r="AG264" s="65">
        <f t="shared" si="113"/>
        <v>4</v>
      </c>
      <c r="AH264" s="90">
        <f t="shared" si="153"/>
        <v>140.16</v>
      </c>
      <c r="AI264" s="90">
        <f t="shared" si="153"/>
        <v>46.72</v>
      </c>
      <c r="AJ264" s="78"/>
      <c r="AK264" s="78"/>
      <c r="AL264" s="78">
        <f t="shared" si="154"/>
        <v>0</v>
      </c>
      <c r="AM264" s="78"/>
      <c r="AN264" s="78"/>
      <c r="AO264" s="78"/>
      <c r="AP264" s="79"/>
      <c r="AQ264" s="91">
        <f t="shared" si="155"/>
        <v>0</v>
      </c>
      <c r="AR264" s="81"/>
      <c r="AS264" s="108"/>
      <c r="AT264" s="109"/>
      <c r="AU264" s="109"/>
      <c r="AV264" s="110"/>
      <c r="AW264" s="110"/>
      <c r="AX264" s="111"/>
    </row>
    <row r="265" spans="1:50" s="70" customFormat="1" ht="15.75" x14ac:dyDescent="0.25">
      <c r="A265" s="101"/>
      <c r="B265" s="9" t="s">
        <v>289</v>
      </c>
      <c r="C265" s="104"/>
      <c r="D265" s="103"/>
      <c r="E265" s="104"/>
      <c r="F265" s="104"/>
      <c r="G265" s="104"/>
      <c r="H265" s="104"/>
      <c r="I265" s="106">
        <f t="shared" si="148"/>
        <v>0</v>
      </c>
      <c r="J265" s="106">
        <f t="shared" si="149"/>
        <v>0</v>
      </c>
      <c r="K265" s="97"/>
      <c r="L265" s="97"/>
      <c r="M265" s="97"/>
      <c r="N265" s="107">
        <f t="shared" si="157"/>
        <v>0</v>
      </c>
      <c r="O265" s="78"/>
      <c r="P265" s="101">
        <f>K265</f>
        <v>0</v>
      </c>
      <c r="Q265" s="101">
        <f t="shared" si="117"/>
        <v>0</v>
      </c>
      <c r="R265" s="78"/>
      <c r="S265" s="78">
        <f t="shared" si="118"/>
        <v>0</v>
      </c>
      <c r="T265" s="78">
        <f t="shared" si="119"/>
        <v>0</v>
      </c>
      <c r="U265" s="78"/>
      <c r="V265" s="78">
        <f t="shared" si="150"/>
        <v>0</v>
      </c>
      <c r="W265" s="78">
        <f t="shared" si="151"/>
        <v>0</v>
      </c>
      <c r="X265" s="78">
        <f t="shared" si="127"/>
        <v>0</v>
      </c>
      <c r="Y265" s="78"/>
      <c r="Z265" s="78"/>
      <c r="AA265" s="78">
        <f t="shared" si="111"/>
        <v>0</v>
      </c>
      <c r="AB265" s="78">
        <f t="shared" si="112"/>
        <v>0</v>
      </c>
      <c r="AC265" s="78"/>
      <c r="AD265" s="78">
        <f t="shared" si="152"/>
        <v>0</v>
      </c>
      <c r="AE265" s="65">
        <f t="shared" si="152"/>
        <v>0</v>
      </c>
      <c r="AF265" s="65">
        <f t="shared" si="152"/>
        <v>0</v>
      </c>
      <c r="AG265" s="65">
        <f t="shared" si="113"/>
        <v>0</v>
      </c>
      <c r="AH265" s="90">
        <f t="shared" si="153"/>
        <v>0</v>
      </c>
      <c r="AI265" s="90">
        <f t="shared" si="153"/>
        <v>0</v>
      </c>
      <c r="AJ265" s="78"/>
      <c r="AK265" s="78"/>
      <c r="AL265" s="78">
        <f t="shared" si="154"/>
        <v>0</v>
      </c>
      <c r="AM265" s="78"/>
      <c r="AN265" s="78"/>
      <c r="AO265" s="78"/>
      <c r="AP265" s="79"/>
      <c r="AQ265" s="114"/>
      <c r="AR265" s="81"/>
      <c r="AS265" s="108"/>
      <c r="AT265" s="109"/>
      <c r="AU265" s="109"/>
      <c r="AV265" s="110"/>
      <c r="AW265" s="110"/>
      <c r="AX265" s="111"/>
    </row>
    <row r="266" spans="1:50" s="70" customFormat="1" ht="15.75" x14ac:dyDescent="0.25">
      <c r="A266" s="101"/>
      <c r="B266" s="9" t="s">
        <v>389</v>
      </c>
      <c r="C266" s="104"/>
      <c r="D266" s="103"/>
      <c r="E266" s="104"/>
      <c r="F266" s="104"/>
      <c r="G266" s="104"/>
      <c r="H266" s="104"/>
      <c r="I266" s="106">
        <f t="shared" si="148"/>
        <v>0</v>
      </c>
      <c r="J266" s="106">
        <f t="shared" si="149"/>
        <v>0</v>
      </c>
      <c r="K266" s="100">
        <v>1</v>
      </c>
      <c r="L266" s="87"/>
      <c r="M266" s="87"/>
      <c r="N266" s="107"/>
      <c r="O266" s="78">
        <v>8</v>
      </c>
      <c r="P266" s="101"/>
      <c r="Q266" s="101"/>
      <c r="R266" s="78">
        <v>1</v>
      </c>
      <c r="S266" s="78">
        <v>1</v>
      </c>
      <c r="T266" s="78">
        <v>3</v>
      </c>
      <c r="U266" s="78">
        <v>1</v>
      </c>
      <c r="V266" s="65">
        <f t="shared" si="150"/>
        <v>0</v>
      </c>
      <c r="W266" s="78">
        <f t="shared" si="151"/>
        <v>0</v>
      </c>
      <c r="X266" s="78">
        <f t="shared" si="127"/>
        <v>1</v>
      </c>
      <c r="Y266" s="78">
        <v>4</v>
      </c>
      <c r="Z266" s="78"/>
      <c r="AA266" s="78">
        <f>Z266*0.4</f>
        <v>0</v>
      </c>
      <c r="AB266" s="78">
        <f>Z266*0.2</f>
        <v>0</v>
      </c>
      <c r="AC266" s="78"/>
      <c r="AD266" s="78">
        <f t="shared" si="152"/>
        <v>1</v>
      </c>
      <c r="AE266" s="65">
        <f t="shared" si="152"/>
        <v>0</v>
      </c>
      <c r="AF266" s="65">
        <f t="shared" si="152"/>
        <v>0</v>
      </c>
      <c r="AG266" s="65">
        <f>(AD266+AE266+AF266)*4</f>
        <v>4</v>
      </c>
      <c r="AH266" s="90">
        <f t="shared" si="153"/>
        <v>0</v>
      </c>
      <c r="AI266" s="90">
        <f t="shared" si="153"/>
        <v>0</v>
      </c>
      <c r="AJ266" s="78">
        <v>8</v>
      </c>
      <c r="AK266" s="78">
        <v>8</v>
      </c>
      <c r="AL266" s="78">
        <f t="shared" si="154"/>
        <v>0</v>
      </c>
      <c r="AM266" s="78"/>
      <c r="AN266" s="78"/>
      <c r="AO266" s="78">
        <v>7.5</v>
      </c>
      <c r="AP266" s="79"/>
      <c r="AQ266" s="91">
        <f t="shared" ref="AQ266:AQ280" si="158">+N266-AI266</f>
        <v>0</v>
      </c>
      <c r="AR266" s="81"/>
      <c r="AS266" s="108"/>
      <c r="AT266" s="109"/>
      <c r="AU266" s="109"/>
      <c r="AV266" s="110"/>
      <c r="AW266" s="110"/>
      <c r="AX266" s="111"/>
    </row>
    <row r="267" spans="1:50" s="70" customFormat="1" ht="16.5" x14ac:dyDescent="0.25">
      <c r="A267" s="101"/>
      <c r="B267" s="46" t="s">
        <v>252</v>
      </c>
      <c r="C267" s="104" t="s">
        <v>288</v>
      </c>
      <c r="D267" s="103">
        <v>43.3</v>
      </c>
      <c r="E267" s="99" t="s">
        <v>196</v>
      </c>
      <c r="F267" s="104"/>
      <c r="G267" s="105">
        <v>2</v>
      </c>
      <c r="H267" s="104"/>
      <c r="I267" s="106">
        <f t="shared" si="148"/>
        <v>129.89999999999998</v>
      </c>
      <c r="J267" s="106">
        <f t="shared" si="149"/>
        <v>43.3</v>
      </c>
      <c r="K267" s="97">
        <v>1</v>
      </c>
      <c r="L267" s="97"/>
      <c r="M267" s="97"/>
      <c r="N267" s="107">
        <f t="shared" si="157"/>
        <v>43.3</v>
      </c>
      <c r="O267" s="78"/>
      <c r="P267" s="101">
        <f>K267</f>
        <v>1</v>
      </c>
      <c r="Q267" s="101">
        <f t="shared" ref="Q267:Q329" si="159">P267</f>
        <v>1</v>
      </c>
      <c r="R267" s="78"/>
      <c r="S267" s="78">
        <f t="shared" si="118"/>
        <v>0</v>
      </c>
      <c r="T267" s="78">
        <f t="shared" si="119"/>
        <v>0</v>
      </c>
      <c r="U267" s="78"/>
      <c r="V267" s="78">
        <f t="shared" si="150"/>
        <v>0</v>
      </c>
      <c r="W267" s="78">
        <f t="shared" si="151"/>
        <v>4</v>
      </c>
      <c r="X267" s="78">
        <f t="shared" si="127"/>
        <v>0</v>
      </c>
      <c r="Y267" s="78"/>
      <c r="Z267" s="78"/>
      <c r="AA267" s="78">
        <f t="shared" ref="AA267:AA292" si="160">Z267*0.4</f>
        <v>0</v>
      </c>
      <c r="AB267" s="78">
        <f t="shared" ref="AB267:AB292" si="161">Z267*0.2</f>
        <v>0</v>
      </c>
      <c r="AC267" s="78"/>
      <c r="AD267" s="78">
        <f t="shared" si="152"/>
        <v>1</v>
      </c>
      <c r="AE267" s="65">
        <f t="shared" si="152"/>
        <v>0</v>
      </c>
      <c r="AF267" s="65">
        <f t="shared" si="152"/>
        <v>0</v>
      </c>
      <c r="AG267" s="65">
        <f t="shared" ref="AG267:AG329" si="162">(AD267+AE267+AF267)*4</f>
        <v>4</v>
      </c>
      <c r="AH267" s="90">
        <f t="shared" si="153"/>
        <v>129.89999999999998</v>
      </c>
      <c r="AI267" s="90">
        <f t="shared" si="153"/>
        <v>43.3</v>
      </c>
      <c r="AJ267" s="78"/>
      <c r="AK267" s="78"/>
      <c r="AL267" s="78">
        <f t="shared" si="154"/>
        <v>4</v>
      </c>
      <c r="AM267" s="78"/>
      <c r="AN267" s="78"/>
      <c r="AO267" s="78"/>
      <c r="AP267" s="79"/>
      <c r="AQ267" s="91">
        <f t="shared" si="158"/>
        <v>0</v>
      </c>
      <c r="AR267" s="81"/>
      <c r="AS267" s="108"/>
      <c r="AT267" s="109"/>
      <c r="AU267" s="109"/>
      <c r="AV267" s="110"/>
      <c r="AW267" s="110"/>
      <c r="AX267" s="111"/>
    </row>
    <row r="268" spans="1:50" s="70" customFormat="1" ht="16.5" x14ac:dyDescent="0.25">
      <c r="A268" s="101"/>
      <c r="B268" s="46" t="s">
        <v>290</v>
      </c>
      <c r="C268" s="104" t="s">
        <v>288</v>
      </c>
      <c r="D268" s="103">
        <v>42.25</v>
      </c>
      <c r="E268" s="99" t="s">
        <v>196</v>
      </c>
      <c r="F268" s="104"/>
      <c r="G268" s="104"/>
      <c r="H268" s="104"/>
      <c r="I268" s="106">
        <f t="shared" si="148"/>
        <v>126.75</v>
      </c>
      <c r="J268" s="106">
        <f t="shared" si="149"/>
        <v>42.25</v>
      </c>
      <c r="K268" s="97">
        <v>1</v>
      </c>
      <c r="L268" s="97"/>
      <c r="M268" s="97"/>
      <c r="N268" s="107">
        <f t="shared" si="157"/>
        <v>42.25</v>
      </c>
      <c r="O268" s="78"/>
      <c r="P268" s="101">
        <f>K268</f>
        <v>1</v>
      </c>
      <c r="Q268" s="101">
        <f t="shared" si="159"/>
        <v>1</v>
      </c>
      <c r="R268" s="78"/>
      <c r="S268" s="78">
        <f t="shared" si="118"/>
        <v>0</v>
      </c>
      <c r="T268" s="78">
        <f t="shared" si="119"/>
        <v>0</v>
      </c>
      <c r="U268" s="78"/>
      <c r="V268" s="78">
        <f t="shared" si="150"/>
        <v>0</v>
      </c>
      <c r="W268" s="78">
        <f t="shared" si="151"/>
        <v>0</v>
      </c>
      <c r="X268" s="78">
        <f t="shared" si="127"/>
        <v>0</v>
      </c>
      <c r="Y268" s="78"/>
      <c r="Z268" s="78"/>
      <c r="AA268" s="78">
        <f t="shared" si="160"/>
        <v>0</v>
      </c>
      <c r="AB268" s="78">
        <f t="shared" si="161"/>
        <v>0</v>
      </c>
      <c r="AC268" s="78"/>
      <c r="AD268" s="78">
        <f t="shared" si="152"/>
        <v>1</v>
      </c>
      <c r="AE268" s="65">
        <f t="shared" si="152"/>
        <v>0</v>
      </c>
      <c r="AF268" s="65">
        <f t="shared" si="152"/>
        <v>0</v>
      </c>
      <c r="AG268" s="65">
        <f t="shared" si="162"/>
        <v>4</v>
      </c>
      <c r="AH268" s="90">
        <f t="shared" si="153"/>
        <v>126.75</v>
      </c>
      <c r="AI268" s="90">
        <f t="shared" si="153"/>
        <v>42.25</v>
      </c>
      <c r="AJ268" s="78"/>
      <c r="AK268" s="78"/>
      <c r="AL268" s="78">
        <f t="shared" si="154"/>
        <v>0</v>
      </c>
      <c r="AM268" s="78"/>
      <c r="AN268" s="78"/>
      <c r="AO268" s="78"/>
      <c r="AP268" s="79"/>
      <c r="AQ268" s="91">
        <f t="shared" si="158"/>
        <v>0</v>
      </c>
      <c r="AR268" s="81"/>
      <c r="AS268" s="108"/>
      <c r="AT268" s="109"/>
      <c r="AU268" s="109"/>
      <c r="AV268" s="110"/>
      <c r="AW268" s="110"/>
      <c r="AX268" s="111"/>
    </row>
    <row r="269" spans="1:50" s="70" customFormat="1" ht="16.5" x14ac:dyDescent="0.25">
      <c r="A269" s="101"/>
      <c r="B269" s="46" t="s">
        <v>291</v>
      </c>
      <c r="C269" s="104" t="s">
        <v>288</v>
      </c>
      <c r="D269" s="103">
        <v>36.549999999999997</v>
      </c>
      <c r="E269" s="99" t="s">
        <v>196</v>
      </c>
      <c r="F269" s="105">
        <v>1</v>
      </c>
      <c r="G269" s="104"/>
      <c r="H269" s="104"/>
      <c r="I269" s="106">
        <f t="shared" si="148"/>
        <v>109.64999999999999</v>
      </c>
      <c r="J269" s="106">
        <f t="shared" si="149"/>
        <v>36.549999999999997</v>
      </c>
      <c r="K269" s="97">
        <v>1</v>
      </c>
      <c r="L269" s="97"/>
      <c r="M269" s="97"/>
      <c r="N269" s="107">
        <f t="shared" si="157"/>
        <v>36.549999999999997</v>
      </c>
      <c r="O269" s="78"/>
      <c r="P269" s="101">
        <f>K269</f>
        <v>1</v>
      </c>
      <c r="Q269" s="101">
        <f t="shared" si="159"/>
        <v>1</v>
      </c>
      <c r="R269" s="78"/>
      <c r="S269" s="78">
        <f t="shared" si="118"/>
        <v>0</v>
      </c>
      <c r="T269" s="78">
        <f t="shared" si="119"/>
        <v>0</v>
      </c>
      <c r="U269" s="78"/>
      <c r="V269" s="78">
        <f t="shared" si="150"/>
        <v>0</v>
      </c>
      <c r="W269" s="78">
        <f t="shared" si="151"/>
        <v>2</v>
      </c>
      <c r="X269" s="78">
        <f t="shared" si="127"/>
        <v>0</v>
      </c>
      <c r="Y269" s="78"/>
      <c r="Z269" s="78"/>
      <c r="AA269" s="78">
        <f t="shared" si="160"/>
        <v>0</v>
      </c>
      <c r="AB269" s="78">
        <f t="shared" si="161"/>
        <v>0</v>
      </c>
      <c r="AC269" s="78"/>
      <c r="AD269" s="78">
        <f t="shared" si="152"/>
        <v>1</v>
      </c>
      <c r="AE269" s="65">
        <f t="shared" si="152"/>
        <v>0</v>
      </c>
      <c r="AF269" s="65">
        <f t="shared" si="152"/>
        <v>0</v>
      </c>
      <c r="AG269" s="65">
        <f t="shared" si="162"/>
        <v>4</v>
      </c>
      <c r="AH269" s="90">
        <f t="shared" si="153"/>
        <v>109.64999999999999</v>
      </c>
      <c r="AI269" s="90">
        <f t="shared" si="153"/>
        <v>36.549999999999997</v>
      </c>
      <c r="AJ269" s="78"/>
      <c r="AK269" s="78"/>
      <c r="AL269" s="78">
        <f t="shared" si="154"/>
        <v>2</v>
      </c>
      <c r="AM269" s="78"/>
      <c r="AN269" s="78"/>
      <c r="AO269" s="78"/>
      <c r="AP269" s="79"/>
      <c r="AQ269" s="91">
        <f t="shared" si="158"/>
        <v>0</v>
      </c>
      <c r="AR269" s="81"/>
      <c r="AS269" s="108"/>
      <c r="AT269" s="109"/>
      <c r="AU269" s="109"/>
      <c r="AV269" s="110"/>
      <c r="AW269" s="110"/>
      <c r="AX269" s="111"/>
    </row>
    <row r="270" spans="1:50" s="70" customFormat="1" ht="16.5" x14ac:dyDescent="0.25">
      <c r="A270" s="101"/>
      <c r="B270" s="46" t="s">
        <v>292</v>
      </c>
      <c r="C270" s="104" t="s">
        <v>288</v>
      </c>
      <c r="D270" s="103">
        <v>50.39</v>
      </c>
      <c r="E270" s="99" t="s">
        <v>196</v>
      </c>
      <c r="F270" s="104"/>
      <c r="G270" s="105">
        <v>1</v>
      </c>
      <c r="H270" s="104"/>
      <c r="I270" s="106">
        <f t="shared" si="148"/>
        <v>151.17000000000002</v>
      </c>
      <c r="J270" s="106">
        <f t="shared" si="149"/>
        <v>50.39</v>
      </c>
      <c r="K270" s="97">
        <v>1</v>
      </c>
      <c r="L270" s="97"/>
      <c r="M270" s="97"/>
      <c r="N270" s="107">
        <f t="shared" si="157"/>
        <v>50.39</v>
      </c>
      <c r="O270" s="78"/>
      <c r="P270" s="101">
        <f>K270</f>
        <v>1</v>
      </c>
      <c r="Q270" s="101">
        <f t="shared" si="159"/>
        <v>1</v>
      </c>
      <c r="R270" s="78"/>
      <c r="S270" s="78">
        <f t="shared" ref="S270:S333" si="163">R270</f>
        <v>0</v>
      </c>
      <c r="T270" s="78">
        <f t="shared" ref="T270:T333" si="164">S270/2*3</f>
        <v>0</v>
      </c>
      <c r="U270" s="78"/>
      <c r="V270" s="78">
        <f t="shared" si="150"/>
        <v>0</v>
      </c>
      <c r="W270" s="78">
        <f t="shared" si="151"/>
        <v>2</v>
      </c>
      <c r="X270" s="78">
        <f t="shared" si="127"/>
        <v>0</v>
      </c>
      <c r="Y270" s="78"/>
      <c r="Z270" s="78"/>
      <c r="AA270" s="78">
        <f t="shared" si="160"/>
        <v>0</v>
      </c>
      <c r="AB270" s="78">
        <f t="shared" si="161"/>
        <v>0</v>
      </c>
      <c r="AC270" s="78"/>
      <c r="AD270" s="78">
        <f t="shared" si="152"/>
        <v>1</v>
      </c>
      <c r="AE270" s="65">
        <f t="shared" si="152"/>
        <v>0</v>
      </c>
      <c r="AF270" s="65">
        <f t="shared" si="152"/>
        <v>0</v>
      </c>
      <c r="AG270" s="65">
        <f t="shared" si="162"/>
        <v>4</v>
      </c>
      <c r="AH270" s="90">
        <f t="shared" si="153"/>
        <v>151.17000000000002</v>
      </c>
      <c r="AI270" s="90">
        <f t="shared" si="153"/>
        <v>50.39</v>
      </c>
      <c r="AJ270" s="78"/>
      <c r="AK270" s="78"/>
      <c r="AL270" s="78">
        <f t="shared" si="154"/>
        <v>2</v>
      </c>
      <c r="AM270" s="78"/>
      <c r="AN270" s="78"/>
      <c r="AO270" s="78"/>
      <c r="AP270" s="79"/>
      <c r="AQ270" s="91">
        <f t="shared" si="158"/>
        <v>0</v>
      </c>
      <c r="AR270" s="81"/>
      <c r="AS270" s="108"/>
      <c r="AT270" s="109"/>
      <c r="AU270" s="109"/>
      <c r="AV270" s="110"/>
      <c r="AW270" s="110"/>
      <c r="AX270" s="111"/>
    </row>
    <row r="271" spans="1:50" s="70" customFormat="1" ht="16.5" x14ac:dyDescent="0.25">
      <c r="A271" s="101"/>
      <c r="B271" s="46" t="s">
        <v>293</v>
      </c>
      <c r="C271" s="117" t="s">
        <v>226</v>
      </c>
      <c r="D271" s="103">
        <v>31.48</v>
      </c>
      <c r="E271" s="99" t="s">
        <v>196</v>
      </c>
      <c r="F271" s="104"/>
      <c r="G271" s="105">
        <v>1</v>
      </c>
      <c r="H271" s="104"/>
      <c r="I271" s="106">
        <f t="shared" si="148"/>
        <v>94.44</v>
      </c>
      <c r="J271" s="106">
        <f t="shared" si="149"/>
        <v>31.48</v>
      </c>
      <c r="K271" s="97">
        <v>1</v>
      </c>
      <c r="L271" s="97"/>
      <c r="M271" s="97"/>
      <c r="N271" s="107">
        <f t="shared" si="157"/>
        <v>31.48</v>
      </c>
      <c r="O271" s="78">
        <v>0.5</v>
      </c>
      <c r="P271" s="101"/>
      <c r="Q271" s="101"/>
      <c r="R271" s="78">
        <v>2</v>
      </c>
      <c r="S271" s="78">
        <v>2</v>
      </c>
      <c r="T271" s="78">
        <f t="shared" si="164"/>
        <v>3</v>
      </c>
      <c r="U271" s="78">
        <v>1</v>
      </c>
      <c r="V271" s="78">
        <f t="shared" si="150"/>
        <v>0</v>
      </c>
      <c r="W271" s="78">
        <f t="shared" si="151"/>
        <v>2</v>
      </c>
      <c r="X271" s="78">
        <f t="shared" si="127"/>
        <v>1</v>
      </c>
      <c r="Y271" s="78"/>
      <c r="Z271" s="78"/>
      <c r="AA271" s="78">
        <f t="shared" si="160"/>
        <v>0</v>
      </c>
      <c r="AB271" s="78">
        <f t="shared" si="161"/>
        <v>0</v>
      </c>
      <c r="AC271" s="78"/>
      <c r="AD271" s="78">
        <f t="shared" si="152"/>
        <v>1</v>
      </c>
      <c r="AE271" s="65">
        <f t="shared" si="152"/>
        <v>0</v>
      </c>
      <c r="AF271" s="65">
        <f t="shared" si="152"/>
        <v>0</v>
      </c>
      <c r="AG271" s="65">
        <f t="shared" si="162"/>
        <v>4</v>
      </c>
      <c r="AH271" s="90">
        <f t="shared" si="153"/>
        <v>94.44</v>
      </c>
      <c r="AI271" s="90">
        <f t="shared" si="153"/>
        <v>31.48</v>
      </c>
      <c r="AJ271" s="78">
        <v>8</v>
      </c>
      <c r="AK271" s="78">
        <v>8</v>
      </c>
      <c r="AL271" s="78">
        <f t="shared" si="154"/>
        <v>2</v>
      </c>
      <c r="AM271" s="78"/>
      <c r="AN271" s="78"/>
      <c r="AO271" s="78"/>
      <c r="AP271" s="79"/>
      <c r="AQ271" s="91">
        <f t="shared" si="158"/>
        <v>0</v>
      </c>
      <c r="AR271" s="81"/>
      <c r="AS271" s="108"/>
      <c r="AT271" s="109"/>
      <c r="AU271" s="109"/>
      <c r="AV271" s="110"/>
      <c r="AW271" s="110"/>
      <c r="AX271" s="111"/>
    </row>
    <row r="272" spans="1:50" s="70" customFormat="1" ht="16.5" x14ac:dyDescent="0.25">
      <c r="A272" s="101"/>
      <c r="B272" s="46" t="s">
        <v>294</v>
      </c>
      <c r="C272" s="104" t="s">
        <v>288</v>
      </c>
      <c r="D272" s="103">
        <v>47.49</v>
      </c>
      <c r="E272" s="99" t="s">
        <v>196</v>
      </c>
      <c r="F272" s="104"/>
      <c r="G272" s="105">
        <v>1</v>
      </c>
      <c r="H272" s="104"/>
      <c r="I272" s="106">
        <f t="shared" si="148"/>
        <v>142.47</v>
      </c>
      <c r="J272" s="106">
        <f t="shared" si="149"/>
        <v>47.49</v>
      </c>
      <c r="K272" s="97">
        <v>1</v>
      </c>
      <c r="L272" s="97"/>
      <c r="M272" s="97"/>
      <c r="N272" s="107">
        <f t="shared" si="157"/>
        <v>47.49</v>
      </c>
      <c r="O272" s="78"/>
      <c r="P272" s="101">
        <f t="shared" ref="P272:P279" si="165">K272</f>
        <v>1</v>
      </c>
      <c r="Q272" s="101">
        <f t="shared" si="159"/>
        <v>1</v>
      </c>
      <c r="R272" s="78"/>
      <c r="S272" s="78">
        <f t="shared" si="163"/>
        <v>0</v>
      </c>
      <c r="T272" s="78">
        <f t="shared" si="164"/>
        <v>0</v>
      </c>
      <c r="U272" s="78"/>
      <c r="V272" s="78">
        <f t="shared" si="150"/>
        <v>0</v>
      </c>
      <c r="W272" s="78">
        <f t="shared" si="151"/>
        <v>2</v>
      </c>
      <c r="X272" s="78">
        <f t="shared" si="127"/>
        <v>0</v>
      </c>
      <c r="Y272" s="78"/>
      <c r="Z272" s="78"/>
      <c r="AA272" s="78">
        <f t="shared" si="160"/>
        <v>0</v>
      </c>
      <c r="AB272" s="78">
        <f t="shared" si="161"/>
        <v>0</v>
      </c>
      <c r="AC272" s="78"/>
      <c r="AD272" s="78">
        <f t="shared" si="152"/>
        <v>1</v>
      </c>
      <c r="AE272" s="65">
        <f t="shared" si="152"/>
        <v>0</v>
      </c>
      <c r="AF272" s="65">
        <f t="shared" si="152"/>
        <v>0</v>
      </c>
      <c r="AG272" s="65">
        <f t="shared" si="162"/>
        <v>4</v>
      </c>
      <c r="AH272" s="90">
        <f t="shared" si="153"/>
        <v>142.47</v>
      </c>
      <c r="AI272" s="90">
        <f t="shared" si="153"/>
        <v>47.49</v>
      </c>
      <c r="AJ272" s="78"/>
      <c r="AK272" s="78"/>
      <c r="AL272" s="78">
        <f t="shared" si="154"/>
        <v>2</v>
      </c>
      <c r="AM272" s="78"/>
      <c r="AN272" s="78"/>
      <c r="AO272" s="78"/>
      <c r="AP272" s="79"/>
      <c r="AQ272" s="91">
        <f t="shared" si="158"/>
        <v>0</v>
      </c>
      <c r="AR272" s="81"/>
      <c r="AS272" s="108"/>
      <c r="AT272" s="109"/>
      <c r="AU272" s="109"/>
      <c r="AV272" s="110"/>
      <c r="AW272" s="110"/>
      <c r="AX272" s="111"/>
    </row>
    <row r="273" spans="1:50" s="70" customFormat="1" ht="16.5" x14ac:dyDescent="0.25">
      <c r="A273" s="101"/>
      <c r="B273" s="46" t="s">
        <v>295</v>
      </c>
      <c r="C273" s="104" t="s">
        <v>288</v>
      </c>
      <c r="D273" s="103">
        <v>47.74</v>
      </c>
      <c r="E273" s="99" t="s">
        <v>196</v>
      </c>
      <c r="F273" s="104"/>
      <c r="G273" s="105">
        <v>1</v>
      </c>
      <c r="H273" s="104"/>
      <c r="I273" s="106">
        <f t="shared" si="148"/>
        <v>143.22</v>
      </c>
      <c r="J273" s="106">
        <f t="shared" si="149"/>
        <v>47.74</v>
      </c>
      <c r="K273" s="97">
        <v>1</v>
      </c>
      <c r="L273" s="97"/>
      <c r="M273" s="97"/>
      <c r="N273" s="107">
        <f t="shared" si="157"/>
        <v>47.74</v>
      </c>
      <c r="O273" s="78"/>
      <c r="P273" s="101">
        <f t="shared" si="165"/>
        <v>1</v>
      </c>
      <c r="Q273" s="101">
        <f t="shared" si="159"/>
        <v>1</v>
      </c>
      <c r="R273" s="78"/>
      <c r="S273" s="78">
        <f t="shared" si="163"/>
        <v>0</v>
      </c>
      <c r="T273" s="78">
        <f t="shared" si="164"/>
        <v>0</v>
      </c>
      <c r="U273" s="78"/>
      <c r="V273" s="78">
        <f t="shared" si="150"/>
        <v>0</v>
      </c>
      <c r="W273" s="78">
        <f t="shared" si="151"/>
        <v>2</v>
      </c>
      <c r="X273" s="78">
        <f t="shared" ref="X273:X336" si="166">U273</f>
        <v>0</v>
      </c>
      <c r="Y273" s="78"/>
      <c r="Z273" s="78"/>
      <c r="AA273" s="78">
        <f t="shared" si="160"/>
        <v>0</v>
      </c>
      <c r="AB273" s="78">
        <f t="shared" si="161"/>
        <v>0</v>
      </c>
      <c r="AC273" s="78"/>
      <c r="AD273" s="78">
        <f t="shared" si="152"/>
        <v>1</v>
      </c>
      <c r="AE273" s="65">
        <f t="shared" si="152"/>
        <v>0</v>
      </c>
      <c r="AF273" s="65">
        <f t="shared" si="152"/>
        <v>0</v>
      </c>
      <c r="AG273" s="65">
        <f t="shared" si="162"/>
        <v>4</v>
      </c>
      <c r="AH273" s="90">
        <f t="shared" si="153"/>
        <v>143.22</v>
      </c>
      <c r="AI273" s="90">
        <f t="shared" si="153"/>
        <v>47.74</v>
      </c>
      <c r="AJ273" s="78"/>
      <c r="AK273" s="78"/>
      <c r="AL273" s="78">
        <f t="shared" si="154"/>
        <v>2</v>
      </c>
      <c r="AM273" s="78"/>
      <c r="AN273" s="78"/>
      <c r="AO273" s="78"/>
      <c r="AP273" s="79"/>
      <c r="AQ273" s="91">
        <f t="shared" si="158"/>
        <v>0</v>
      </c>
      <c r="AR273" s="81"/>
      <c r="AS273" s="108"/>
      <c r="AT273" s="109"/>
      <c r="AU273" s="109"/>
      <c r="AV273" s="110"/>
      <c r="AW273" s="110"/>
      <c r="AX273" s="111"/>
    </row>
    <row r="274" spans="1:50" s="70" customFormat="1" ht="16.5" x14ac:dyDescent="0.25">
      <c r="A274" s="101"/>
      <c r="B274" s="46" t="s">
        <v>296</v>
      </c>
      <c r="C274" s="104" t="s">
        <v>288</v>
      </c>
      <c r="D274" s="103">
        <v>37.08</v>
      </c>
      <c r="E274" s="99" t="s">
        <v>196</v>
      </c>
      <c r="F274" s="104"/>
      <c r="G274" s="105">
        <v>0</v>
      </c>
      <c r="H274" s="104"/>
      <c r="I274" s="106">
        <f t="shared" si="148"/>
        <v>111.24</v>
      </c>
      <c r="J274" s="106">
        <f t="shared" si="149"/>
        <v>37.08</v>
      </c>
      <c r="K274" s="97">
        <v>1</v>
      </c>
      <c r="L274" s="97"/>
      <c r="M274" s="97"/>
      <c r="N274" s="107">
        <f t="shared" si="157"/>
        <v>37.08</v>
      </c>
      <c r="O274" s="78"/>
      <c r="P274" s="101">
        <f t="shared" si="165"/>
        <v>1</v>
      </c>
      <c r="Q274" s="101">
        <f t="shared" si="159"/>
        <v>1</v>
      </c>
      <c r="R274" s="78"/>
      <c r="S274" s="78">
        <f t="shared" si="163"/>
        <v>0</v>
      </c>
      <c r="T274" s="78">
        <f t="shared" si="164"/>
        <v>0</v>
      </c>
      <c r="U274" s="78"/>
      <c r="V274" s="78">
        <f t="shared" si="150"/>
        <v>0</v>
      </c>
      <c r="W274" s="78">
        <f t="shared" si="151"/>
        <v>0</v>
      </c>
      <c r="X274" s="78">
        <f t="shared" si="166"/>
        <v>0</v>
      </c>
      <c r="Y274" s="78"/>
      <c r="Z274" s="78"/>
      <c r="AA274" s="78">
        <f t="shared" si="160"/>
        <v>0</v>
      </c>
      <c r="AB274" s="78">
        <f t="shared" si="161"/>
        <v>0</v>
      </c>
      <c r="AC274" s="78"/>
      <c r="AD274" s="78">
        <f t="shared" si="152"/>
        <v>1</v>
      </c>
      <c r="AE274" s="65">
        <f t="shared" si="152"/>
        <v>0</v>
      </c>
      <c r="AF274" s="65">
        <f t="shared" si="152"/>
        <v>0</v>
      </c>
      <c r="AG274" s="65">
        <f t="shared" si="162"/>
        <v>4</v>
      </c>
      <c r="AH274" s="90">
        <f t="shared" si="153"/>
        <v>111.24</v>
      </c>
      <c r="AI274" s="90">
        <f t="shared" si="153"/>
        <v>37.08</v>
      </c>
      <c r="AJ274" s="78"/>
      <c r="AK274" s="78"/>
      <c r="AL274" s="78">
        <f t="shared" si="154"/>
        <v>0</v>
      </c>
      <c r="AM274" s="78"/>
      <c r="AN274" s="78"/>
      <c r="AO274" s="78"/>
      <c r="AP274" s="79"/>
      <c r="AQ274" s="91">
        <f t="shared" si="158"/>
        <v>0</v>
      </c>
      <c r="AR274" s="81"/>
      <c r="AS274" s="108"/>
      <c r="AT274" s="109"/>
      <c r="AU274" s="109"/>
      <c r="AV274" s="110"/>
      <c r="AW274" s="110"/>
      <c r="AX274" s="111"/>
    </row>
    <row r="275" spans="1:50" s="70" customFormat="1" ht="16.5" x14ac:dyDescent="0.25">
      <c r="A275" s="101"/>
      <c r="B275" s="46" t="s">
        <v>297</v>
      </c>
      <c r="C275" s="104" t="s">
        <v>288</v>
      </c>
      <c r="D275" s="103">
        <v>48.74</v>
      </c>
      <c r="E275" s="99" t="s">
        <v>196</v>
      </c>
      <c r="F275" s="105">
        <v>1</v>
      </c>
      <c r="G275" s="104"/>
      <c r="H275" s="105">
        <v>1</v>
      </c>
      <c r="I275" s="106">
        <f t="shared" si="148"/>
        <v>146.22</v>
      </c>
      <c r="J275" s="106">
        <f t="shared" si="149"/>
        <v>48.74</v>
      </c>
      <c r="K275" s="97">
        <v>1</v>
      </c>
      <c r="L275" s="97"/>
      <c r="M275" s="97"/>
      <c r="N275" s="107">
        <f t="shared" si="157"/>
        <v>48.74</v>
      </c>
      <c r="O275" s="78"/>
      <c r="P275" s="101">
        <f t="shared" si="165"/>
        <v>1</v>
      </c>
      <c r="Q275" s="101">
        <f t="shared" si="159"/>
        <v>1</v>
      </c>
      <c r="R275" s="78"/>
      <c r="S275" s="78">
        <f t="shared" si="163"/>
        <v>0</v>
      </c>
      <c r="T275" s="78">
        <f t="shared" si="164"/>
        <v>0</v>
      </c>
      <c r="U275" s="78"/>
      <c r="V275" s="78">
        <f t="shared" si="150"/>
        <v>4</v>
      </c>
      <c r="W275" s="78">
        <f t="shared" si="151"/>
        <v>2</v>
      </c>
      <c r="X275" s="78">
        <f t="shared" si="166"/>
        <v>0</v>
      </c>
      <c r="Y275" s="78"/>
      <c r="Z275" s="78"/>
      <c r="AA275" s="78">
        <f t="shared" si="160"/>
        <v>0</v>
      </c>
      <c r="AB275" s="78">
        <f t="shared" si="161"/>
        <v>0</v>
      </c>
      <c r="AC275" s="78"/>
      <c r="AD275" s="78">
        <f t="shared" si="152"/>
        <v>1</v>
      </c>
      <c r="AE275" s="65">
        <f t="shared" si="152"/>
        <v>0</v>
      </c>
      <c r="AF275" s="65">
        <f t="shared" si="152"/>
        <v>0</v>
      </c>
      <c r="AG275" s="65">
        <f t="shared" si="162"/>
        <v>4</v>
      </c>
      <c r="AH275" s="90">
        <f t="shared" si="153"/>
        <v>146.22</v>
      </c>
      <c r="AI275" s="90">
        <f t="shared" si="153"/>
        <v>48.74</v>
      </c>
      <c r="AJ275" s="78"/>
      <c r="AK275" s="78"/>
      <c r="AL275" s="78">
        <f t="shared" si="154"/>
        <v>6</v>
      </c>
      <c r="AM275" s="78"/>
      <c r="AN275" s="78"/>
      <c r="AO275" s="78"/>
      <c r="AP275" s="79"/>
      <c r="AQ275" s="91">
        <f t="shared" si="158"/>
        <v>0</v>
      </c>
      <c r="AR275" s="81"/>
      <c r="AS275" s="108"/>
      <c r="AT275" s="109"/>
      <c r="AU275" s="109"/>
      <c r="AV275" s="110"/>
      <c r="AW275" s="110"/>
      <c r="AX275" s="111"/>
    </row>
    <row r="276" spans="1:50" s="70" customFormat="1" ht="16.5" x14ac:dyDescent="0.25">
      <c r="A276" s="101"/>
      <c r="B276" s="46" t="s">
        <v>360</v>
      </c>
      <c r="C276" s="104" t="s">
        <v>288</v>
      </c>
      <c r="D276" s="103">
        <v>43.25</v>
      </c>
      <c r="E276" s="99" t="s">
        <v>196</v>
      </c>
      <c r="F276" s="104"/>
      <c r="G276" s="104"/>
      <c r="H276" s="104"/>
      <c r="I276" s="106">
        <f t="shared" si="148"/>
        <v>129.75</v>
      </c>
      <c r="J276" s="106">
        <f t="shared" si="149"/>
        <v>43.25</v>
      </c>
      <c r="K276" s="97">
        <v>1</v>
      </c>
      <c r="L276" s="97"/>
      <c r="M276" s="97"/>
      <c r="N276" s="107">
        <f t="shared" si="157"/>
        <v>43.25</v>
      </c>
      <c r="O276" s="78"/>
      <c r="P276" s="101">
        <f t="shared" si="165"/>
        <v>1</v>
      </c>
      <c r="Q276" s="101">
        <f t="shared" si="159"/>
        <v>1</v>
      </c>
      <c r="R276" s="78"/>
      <c r="S276" s="78">
        <f t="shared" si="163"/>
        <v>0</v>
      </c>
      <c r="T276" s="78">
        <f t="shared" si="164"/>
        <v>0</v>
      </c>
      <c r="U276" s="78"/>
      <c r="V276" s="78">
        <f t="shared" si="150"/>
        <v>0</v>
      </c>
      <c r="W276" s="78">
        <f t="shared" si="151"/>
        <v>0</v>
      </c>
      <c r="X276" s="78">
        <f t="shared" si="166"/>
        <v>0</v>
      </c>
      <c r="Y276" s="78"/>
      <c r="Z276" s="78"/>
      <c r="AA276" s="78">
        <f t="shared" si="160"/>
        <v>0</v>
      </c>
      <c r="AB276" s="78">
        <f t="shared" si="161"/>
        <v>0</v>
      </c>
      <c r="AC276" s="78"/>
      <c r="AD276" s="78">
        <f t="shared" si="152"/>
        <v>1</v>
      </c>
      <c r="AE276" s="65">
        <f t="shared" si="152"/>
        <v>0</v>
      </c>
      <c r="AF276" s="65">
        <f t="shared" si="152"/>
        <v>0</v>
      </c>
      <c r="AG276" s="65">
        <f t="shared" si="162"/>
        <v>4</v>
      </c>
      <c r="AH276" s="90">
        <f t="shared" si="153"/>
        <v>129.75</v>
      </c>
      <c r="AI276" s="90">
        <f t="shared" si="153"/>
        <v>43.25</v>
      </c>
      <c r="AJ276" s="78"/>
      <c r="AK276" s="78"/>
      <c r="AL276" s="78">
        <f t="shared" si="154"/>
        <v>0</v>
      </c>
      <c r="AM276" s="78"/>
      <c r="AN276" s="78"/>
      <c r="AO276" s="78"/>
      <c r="AP276" s="79"/>
      <c r="AQ276" s="91">
        <f t="shared" si="158"/>
        <v>0</v>
      </c>
      <c r="AR276" s="81"/>
      <c r="AS276" s="108"/>
      <c r="AT276" s="109"/>
      <c r="AU276" s="109"/>
      <c r="AV276" s="110"/>
      <c r="AW276" s="110"/>
      <c r="AX276" s="111"/>
    </row>
    <row r="277" spans="1:50" s="70" customFormat="1" ht="16.5" x14ac:dyDescent="0.25">
      <c r="A277" s="101"/>
      <c r="B277" s="46" t="s">
        <v>361</v>
      </c>
      <c r="C277" s="104" t="s">
        <v>288</v>
      </c>
      <c r="D277" s="103">
        <f>32.1+5</f>
        <v>37.1</v>
      </c>
      <c r="E277" s="99" t="s">
        <v>196</v>
      </c>
      <c r="F277" s="104"/>
      <c r="G277" s="104"/>
      <c r="H277" s="105">
        <v>1</v>
      </c>
      <c r="I277" s="106">
        <f t="shared" si="148"/>
        <v>111.30000000000001</v>
      </c>
      <c r="J277" s="106">
        <f t="shared" si="149"/>
        <v>37.1</v>
      </c>
      <c r="K277" s="97">
        <v>1</v>
      </c>
      <c r="L277" s="97"/>
      <c r="M277" s="97"/>
      <c r="N277" s="107">
        <f t="shared" si="157"/>
        <v>37.1</v>
      </c>
      <c r="O277" s="78"/>
      <c r="P277" s="101">
        <f t="shared" si="165"/>
        <v>1</v>
      </c>
      <c r="Q277" s="101">
        <f t="shared" si="159"/>
        <v>1</v>
      </c>
      <c r="R277" s="78"/>
      <c r="S277" s="78">
        <f t="shared" si="163"/>
        <v>0</v>
      </c>
      <c r="T277" s="78">
        <f t="shared" si="164"/>
        <v>0</v>
      </c>
      <c r="U277" s="78"/>
      <c r="V277" s="78">
        <f t="shared" si="150"/>
        <v>4</v>
      </c>
      <c r="W277" s="78">
        <f t="shared" si="151"/>
        <v>0</v>
      </c>
      <c r="X277" s="78">
        <f t="shared" si="166"/>
        <v>0</v>
      </c>
      <c r="Y277" s="78"/>
      <c r="Z277" s="78"/>
      <c r="AA277" s="78">
        <f t="shared" si="160"/>
        <v>0</v>
      </c>
      <c r="AB277" s="78">
        <f t="shared" si="161"/>
        <v>0</v>
      </c>
      <c r="AC277" s="78"/>
      <c r="AD277" s="78">
        <f t="shared" si="152"/>
        <v>1</v>
      </c>
      <c r="AE277" s="65">
        <f t="shared" si="152"/>
        <v>0</v>
      </c>
      <c r="AF277" s="65">
        <f t="shared" si="152"/>
        <v>0</v>
      </c>
      <c r="AG277" s="65">
        <f t="shared" si="162"/>
        <v>4</v>
      </c>
      <c r="AH277" s="90">
        <f t="shared" si="153"/>
        <v>111.30000000000001</v>
      </c>
      <c r="AI277" s="90">
        <f t="shared" si="153"/>
        <v>37.1</v>
      </c>
      <c r="AJ277" s="78"/>
      <c r="AK277" s="78"/>
      <c r="AL277" s="78">
        <f t="shared" si="154"/>
        <v>4</v>
      </c>
      <c r="AM277" s="78"/>
      <c r="AN277" s="78"/>
      <c r="AO277" s="78"/>
      <c r="AP277" s="79"/>
      <c r="AQ277" s="91">
        <f t="shared" si="158"/>
        <v>0</v>
      </c>
      <c r="AR277" s="81"/>
      <c r="AS277" s="108"/>
      <c r="AT277" s="109"/>
      <c r="AU277" s="109"/>
      <c r="AV277" s="110"/>
      <c r="AW277" s="110"/>
      <c r="AX277" s="111"/>
    </row>
    <row r="278" spans="1:50" s="70" customFormat="1" ht="16.5" x14ac:dyDescent="0.25">
      <c r="A278" s="101"/>
      <c r="B278" s="46" t="s">
        <v>362</v>
      </c>
      <c r="C278" s="104" t="s">
        <v>288</v>
      </c>
      <c r="D278" s="103">
        <v>48.75</v>
      </c>
      <c r="E278" s="99" t="s">
        <v>196</v>
      </c>
      <c r="F278" s="105">
        <v>2</v>
      </c>
      <c r="G278" s="105">
        <v>1</v>
      </c>
      <c r="H278" s="104"/>
      <c r="I278" s="106">
        <f t="shared" si="148"/>
        <v>146.25</v>
      </c>
      <c r="J278" s="106">
        <f t="shared" si="149"/>
        <v>48.75</v>
      </c>
      <c r="K278" s="97">
        <v>1</v>
      </c>
      <c r="L278" s="97"/>
      <c r="M278" s="97"/>
      <c r="N278" s="107">
        <f t="shared" si="157"/>
        <v>48.75</v>
      </c>
      <c r="O278" s="78"/>
      <c r="P278" s="101">
        <f t="shared" si="165"/>
        <v>1</v>
      </c>
      <c r="Q278" s="101">
        <f t="shared" si="159"/>
        <v>1</v>
      </c>
      <c r="R278" s="78"/>
      <c r="S278" s="78">
        <f t="shared" si="163"/>
        <v>0</v>
      </c>
      <c r="T278" s="78">
        <f t="shared" si="164"/>
        <v>0</v>
      </c>
      <c r="U278" s="78"/>
      <c r="V278" s="78">
        <f t="shared" si="150"/>
        <v>0</v>
      </c>
      <c r="W278" s="78">
        <f t="shared" si="151"/>
        <v>6</v>
      </c>
      <c r="X278" s="78">
        <f t="shared" si="166"/>
        <v>0</v>
      </c>
      <c r="Y278" s="78"/>
      <c r="Z278" s="78"/>
      <c r="AA278" s="78">
        <f t="shared" si="160"/>
        <v>0</v>
      </c>
      <c r="AB278" s="78">
        <f t="shared" si="161"/>
        <v>0</v>
      </c>
      <c r="AC278" s="78"/>
      <c r="AD278" s="78">
        <f t="shared" si="152"/>
        <v>1</v>
      </c>
      <c r="AE278" s="65">
        <f t="shared" si="152"/>
        <v>0</v>
      </c>
      <c r="AF278" s="65">
        <f t="shared" si="152"/>
        <v>0</v>
      </c>
      <c r="AG278" s="65">
        <f t="shared" si="162"/>
        <v>4</v>
      </c>
      <c r="AH278" s="90">
        <f t="shared" si="153"/>
        <v>146.25</v>
      </c>
      <c r="AI278" s="90">
        <f t="shared" si="153"/>
        <v>48.75</v>
      </c>
      <c r="AJ278" s="78"/>
      <c r="AK278" s="78"/>
      <c r="AL278" s="78">
        <f t="shared" si="154"/>
        <v>6</v>
      </c>
      <c r="AM278" s="78"/>
      <c r="AN278" s="78"/>
      <c r="AO278" s="78"/>
      <c r="AP278" s="79"/>
      <c r="AQ278" s="91">
        <f t="shared" si="158"/>
        <v>0</v>
      </c>
      <c r="AR278" s="81"/>
      <c r="AS278" s="108"/>
      <c r="AT278" s="109"/>
      <c r="AU278" s="109"/>
      <c r="AV278" s="110"/>
      <c r="AW278" s="110"/>
      <c r="AX278" s="111"/>
    </row>
    <row r="279" spans="1:50" s="70" customFormat="1" ht="16.5" x14ac:dyDescent="0.25">
      <c r="A279" s="101"/>
      <c r="B279" s="46" t="s">
        <v>363</v>
      </c>
      <c r="C279" s="104" t="s">
        <v>288</v>
      </c>
      <c r="D279" s="103">
        <v>46.53</v>
      </c>
      <c r="E279" s="99" t="s">
        <v>196</v>
      </c>
      <c r="F279" s="105">
        <v>1</v>
      </c>
      <c r="G279" s="104"/>
      <c r="H279" s="104"/>
      <c r="I279" s="106">
        <f t="shared" si="148"/>
        <v>139.59</v>
      </c>
      <c r="J279" s="106">
        <f t="shared" si="149"/>
        <v>46.53</v>
      </c>
      <c r="K279" s="97">
        <v>1</v>
      </c>
      <c r="L279" s="97"/>
      <c r="M279" s="97"/>
      <c r="N279" s="107">
        <f t="shared" si="157"/>
        <v>46.53</v>
      </c>
      <c r="O279" s="78"/>
      <c r="P279" s="101">
        <f t="shared" si="165"/>
        <v>1</v>
      </c>
      <c r="Q279" s="101">
        <f t="shared" si="159"/>
        <v>1</v>
      </c>
      <c r="R279" s="78"/>
      <c r="S279" s="78">
        <f t="shared" si="163"/>
        <v>0</v>
      </c>
      <c r="T279" s="78">
        <f t="shared" si="164"/>
        <v>0</v>
      </c>
      <c r="U279" s="78"/>
      <c r="V279" s="78">
        <f t="shared" si="150"/>
        <v>0</v>
      </c>
      <c r="W279" s="78">
        <f t="shared" si="151"/>
        <v>2</v>
      </c>
      <c r="X279" s="78">
        <f t="shared" si="166"/>
        <v>0</v>
      </c>
      <c r="Y279" s="78"/>
      <c r="Z279" s="78"/>
      <c r="AA279" s="78">
        <f t="shared" si="160"/>
        <v>0</v>
      </c>
      <c r="AB279" s="78">
        <f t="shared" si="161"/>
        <v>0</v>
      </c>
      <c r="AC279" s="78"/>
      <c r="AD279" s="78">
        <f t="shared" si="152"/>
        <v>1</v>
      </c>
      <c r="AE279" s="65">
        <f t="shared" si="152"/>
        <v>0</v>
      </c>
      <c r="AF279" s="65">
        <f t="shared" si="152"/>
        <v>0</v>
      </c>
      <c r="AG279" s="65">
        <f t="shared" si="162"/>
        <v>4</v>
      </c>
      <c r="AH279" s="90">
        <f t="shared" si="153"/>
        <v>139.59</v>
      </c>
      <c r="AI279" s="90">
        <f t="shared" si="153"/>
        <v>46.53</v>
      </c>
      <c r="AJ279" s="78"/>
      <c r="AK279" s="78"/>
      <c r="AL279" s="78">
        <f t="shared" si="154"/>
        <v>2</v>
      </c>
      <c r="AM279" s="78"/>
      <c r="AN279" s="78"/>
      <c r="AO279" s="78"/>
      <c r="AP279" s="79"/>
      <c r="AQ279" s="91">
        <f t="shared" si="158"/>
        <v>0</v>
      </c>
      <c r="AR279" s="81"/>
      <c r="AS279" s="108"/>
      <c r="AT279" s="109"/>
      <c r="AU279" s="109"/>
      <c r="AV279" s="110"/>
      <c r="AW279" s="110"/>
      <c r="AX279" s="111"/>
    </row>
    <row r="280" spans="1:50" s="70" customFormat="1" ht="16.5" x14ac:dyDescent="0.25">
      <c r="A280" s="101"/>
      <c r="B280" s="46" t="s">
        <v>364</v>
      </c>
      <c r="C280" s="117" t="s">
        <v>1</v>
      </c>
      <c r="D280" s="103">
        <v>46.98</v>
      </c>
      <c r="E280" s="99" t="s">
        <v>196</v>
      </c>
      <c r="F280" s="104"/>
      <c r="G280" s="105">
        <v>1</v>
      </c>
      <c r="H280" s="104"/>
      <c r="I280" s="106">
        <f t="shared" si="148"/>
        <v>140.94</v>
      </c>
      <c r="J280" s="106">
        <f t="shared" si="149"/>
        <v>46.98</v>
      </c>
      <c r="K280" s="97">
        <v>1</v>
      </c>
      <c r="L280" s="97"/>
      <c r="M280" s="97"/>
      <c r="N280" s="107">
        <f t="shared" si="157"/>
        <v>46.98</v>
      </c>
      <c r="O280" s="78">
        <v>0.5</v>
      </c>
      <c r="P280" s="101">
        <v>1</v>
      </c>
      <c r="Q280" s="101"/>
      <c r="R280" s="78">
        <v>1</v>
      </c>
      <c r="S280" s="78"/>
      <c r="T280" s="78"/>
      <c r="U280" s="78">
        <v>1</v>
      </c>
      <c r="V280" s="78">
        <f t="shared" si="150"/>
        <v>0</v>
      </c>
      <c r="W280" s="78">
        <f t="shared" si="151"/>
        <v>2</v>
      </c>
      <c r="X280" s="78">
        <f t="shared" si="166"/>
        <v>1</v>
      </c>
      <c r="Y280" s="78"/>
      <c r="Z280" s="78"/>
      <c r="AA280" s="78">
        <f t="shared" si="160"/>
        <v>0</v>
      </c>
      <c r="AB280" s="78">
        <f t="shared" si="161"/>
        <v>0</v>
      </c>
      <c r="AC280" s="78"/>
      <c r="AD280" s="78">
        <f t="shared" si="152"/>
        <v>1</v>
      </c>
      <c r="AE280" s="65">
        <f t="shared" si="152"/>
        <v>0</v>
      </c>
      <c r="AF280" s="65">
        <f t="shared" si="152"/>
        <v>0</v>
      </c>
      <c r="AG280" s="65">
        <f t="shared" si="162"/>
        <v>4</v>
      </c>
      <c r="AH280" s="90">
        <f t="shared" si="153"/>
        <v>140.94</v>
      </c>
      <c r="AI280" s="90">
        <f t="shared" si="153"/>
        <v>46.98</v>
      </c>
      <c r="AJ280" s="78">
        <v>8</v>
      </c>
      <c r="AK280" s="78"/>
      <c r="AL280" s="78">
        <f t="shared" si="154"/>
        <v>2</v>
      </c>
      <c r="AM280" s="78"/>
      <c r="AN280" s="78"/>
      <c r="AO280" s="78"/>
      <c r="AP280" s="79"/>
      <c r="AQ280" s="91">
        <f t="shared" si="158"/>
        <v>0</v>
      </c>
      <c r="AR280" s="81"/>
      <c r="AS280" s="108"/>
      <c r="AT280" s="109"/>
      <c r="AU280" s="109"/>
      <c r="AV280" s="110"/>
      <c r="AW280" s="110"/>
      <c r="AX280" s="111"/>
    </row>
    <row r="281" spans="1:50" s="70" customFormat="1" ht="16.5" x14ac:dyDescent="0.25">
      <c r="A281" s="101"/>
      <c r="B281" s="46" t="s">
        <v>290</v>
      </c>
      <c r="C281" s="104" t="s">
        <v>288</v>
      </c>
      <c r="D281" s="103"/>
      <c r="E281" s="99" t="s">
        <v>196</v>
      </c>
      <c r="F281" s="104"/>
      <c r="G281" s="104"/>
      <c r="H281" s="104"/>
      <c r="I281" s="106">
        <f t="shared" si="148"/>
        <v>0</v>
      </c>
      <c r="J281" s="106">
        <f t="shared" si="149"/>
        <v>0</v>
      </c>
      <c r="K281" s="97">
        <v>1</v>
      </c>
      <c r="L281" s="97"/>
      <c r="M281" s="97"/>
      <c r="N281" s="107">
        <f t="shared" si="157"/>
        <v>0</v>
      </c>
      <c r="O281" s="78"/>
      <c r="P281" s="101"/>
      <c r="Q281" s="101"/>
      <c r="R281" s="78">
        <v>1</v>
      </c>
      <c r="S281" s="78">
        <f t="shared" si="163"/>
        <v>1</v>
      </c>
      <c r="T281" s="78">
        <v>3</v>
      </c>
      <c r="U281" s="78"/>
      <c r="V281" s="78">
        <v>8</v>
      </c>
      <c r="W281" s="78">
        <f t="shared" si="151"/>
        <v>0</v>
      </c>
      <c r="X281" s="78">
        <f t="shared" si="166"/>
        <v>0</v>
      </c>
      <c r="Y281" s="78"/>
      <c r="Z281" s="78"/>
      <c r="AA281" s="78">
        <f t="shared" si="160"/>
        <v>0</v>
      </c>
      <c r="AB281" s="78">
        <f t="shared" si="161"/>
        <v>0</v>
      </c>
      <c r="AC281" s="78"/>
      <c r="AD281" s="78">
        <f t="shared" si="152"/>
        <v>1</v>
      </c>
      <c r="AE281" s="65">
        <f t="shared" si="152"/>
        <v>0</v>
      </c>
      <c r="AF281" s="65">
        <f t="shared" si="152"/>
        <v>0</v>
      </c>
      <c r="AG281" s="65">
        <f t="shared" si="162"/>
        <v>4</v>
      </c>
      <c r="AH281" s="90">
        <f t="shared" si="153"/>
        <v>0</v>
      </c>
      <c r="AI281" s="90">
        <f t="shared" si="153"/>
        <v>0</v>
      </c>
      <c r="AJ281" s="78"/>
      <c r="AK281" s="78"/>
      <c r="AL281" s="78">
        <f t="shared" si="154"/>
        <v>8</v>
      </c>
      <c r="AM281" s="78"/>
      <c r="AN281" s="78"/>
      <c r="AO281" s="78"/>
      <c r="AP281" s="79"/>
      <c r="AQ281" s="114"/>
      <c r="AR281" s="81"/>
      <c r="AS281" s="108"/>
      <c r="AT281" s="109"/>
      <c r="AU281" s="109"/>
      <c r="AV281" s="110"/>
      <c r="AW281" s="110"/>
      <c r="AX281" s="111"/>
    </row>
    <row r="282" spans="1:50" s="70" customFormat="1" ht="16.5" x14ac:dyDescent="0.25">
      <c r="A282" s="101"/>
      <c r="B282" s="46" t="s">
        <v>390</v>
      </c>
      <c r="C282" s="104" t="s">
        <v>288</v>
      </c>
      <c r="D282" s="103">
        <v>43.97</v>
      </c>
      <c r="E282" s="99" t="s">
        <v>196</v>
      </c>
      <c r="F282" s="104"/>
      <c r="G282" s="104"/>
      <c r="H282" s="104"/>
      <c r="I282" s="106">
        <f t="shared" si="148"/>
        <v>131.91</v>
      </c>
      <c r="J282" s="106">
        <f t="shared" si="149"/>
        <v>43.97</v>
      </c>
      <c r="K282" s="97">
        <v>1</v>
      </c>
      <c r="L282" s="97"/>
      <c r="M282" s="97"/>
      <c r="N282" s="107">
        <f t="shared" si="157"/>
        <v>43.97</v>
      </c>
      <c r="O282" s="78"/>
      <c r="P282" s="101">
        <f t="shared" ref="P282:P289" si="167">K282</f>
        <v>1</v>
      </c>
      <c r="Q282" s="101">
        <f t="shared" si="159"/>
        <v>1</v>
      </c>
      <c r="R282" s="78"/>
      <c r="S282" s="78">
        <f t="shared" si="163"/>
        <v>0</v>
      </c>
      <c r="T282" s="78">
        <f t="shared" si="164"/>
        <v>0</v>
      </c>
      <c r="U282" s="78"/>
      <c r="V282" s="78">
        <f t="shared" ref="V282:V290" si="168">H282*4</f>
        <v>0</v>
      </c>
      <c r="W282" s="78">
        <f t="shared" si="151"/>
        <v>0</v>
      </c>
      <c r="X282" s="78">
        <f t="shared" si="166"/>
        <v>0</v>
      </c>
      <c r="Y282" s="78"/>
      <c r="Z282" s="78"/>
      <c r="AA282" s="78">
        <f t="shared" si="160"/>
        <v>0</v>
      </c>
      <c r="AB282" s="78">
        <f t="shared" si="161"/>
        <v>0</v>
      </c>
      <c r="AC282" s="78"/>
      <c r="AD282" s="78">
        <f t="shared" si="152"/>
        <v>1</v>
      </c>
      <c r="AE282" s="65">
        <f t="shared" si="152"/>
        <v>0</v>
      </c>
      <c r="AF282" s="65">
        <f t="shared" si="152"/>
        <v>0</v>
      </c>
      <c r="AG282" s="65">
        <f t="shared" si="162"/>
        <v>4</v>
      </c>
      <c r="AH282" s="90">
        <f t="shared" si="153"/>
        <v>131.91</v>
      </c>
      <c r="AI282" s="90">
        <f t="shared" si="153"/>
        <v>43.97</v>
      </c>
      <c r="AJ282" s="78"/>
      <c r="AK282" s="78"/>
      <c r="AL282" s="78">
        <f t="shared" si="154"/>
        <v>0</v>
      </c>
      <c r="AM282" s="78"/>
      <c r="AN282" s="78"/>
      <c r="AO282" s="78"/>
      <c r="AP282" s="79"/>
      <c r="AQ282" s="91">
        <f t="shared" ref="AQ282:AQ291" si="169">+N282-AI282</f>
        <v>0</v>
      </c>
      <c r="AR282" s="81"/>
      <c r="AS282" s="108"/>
      <c r="AT282" s="109"/>
      <c r="AU282" s="109"/>
      <c r="AV282" s="110"/>
      <c r="AW282" s="110"/>
      <c r="AX282" s="111"/>
    </row>
    <row r="283" spans="1:50" s="70" customFormat="1" ht="16.5" x14ac:dyDescent="0.25">
      <c r="A283" s="101"/>
      <c r="B283" s="46" t="s">
        <v>391</v>
      </c>
      <c r="C283" s="104" t="s">
        <v>288</v>
      </c>
      <c r="D283" s="103">
        <v>48.58</v>
      </c>
      <c r="E283" s="99" t="s">
        <v>196</v>
      </c>
      <c r="F283" s="104"/>
      <c r="G283" s="104"/>
      <c r="H283" s="104"/>
      <c r="I283" s="106">
        <f t="shared" si="148"/>
        <v>145.74</v>
      </c>
      <c r="J283" s="106">
        <f t="shared" si="149"/>
        <v>48.58</v>
      </c>
      <c r="K283" s="97">
        <v>1</v>
      </c>
      <c r="L283" s="97"/>
      <c r="M283" s="97"/>
      <c r="N283" s="107">
        <f t="shared" si="157"/>
        <v>48.58</v>
      </c>
      <c r="O283" s="78"/>
      <c r="P283" s="101">
        <f t="shared" si="167"/>
        <v>1</v>
      </c>
      <c r="Q283" s="101">
        <f t="shared" si="159"/>
        <v>1</v>
      </c>
      <c r="R283" s="78"/>
      <c r="S283" s="78">
        <f t="shared" si="163"/>
        <v>0</v>
      </c>
      <c r="T283" s="78">
        <f t="shared" si="164"/>
        <v>0</v>
      </c>
      <c r="U283" s="78"/>
      <c r="V283" s="78">
        <f t="shared" si="168"/>
        <v>0</v>
      </c>
      <c r="W283" s="78">
        <f t="shared" si="151"/>
        <v>0</v>
      </c>
      <c r="X283" s="78">
        <f t="shared" si="166"/>
        <v>0</v>
      </c>
      <c r="Y283" s="78"/>
      <c r="Z283" s="78"/>
      <c r="AA283" s="78">
        <f t="shared" si="160"/>
        <v>0</v>
      </c>
      <c r="AB283" s="78">
        <f t="shared" si="161"/>
        <v>0</v>
      </c>
      <c r="AC283" s="78"/>
      <c r="AD283" s="78">
        <f t="shared" si="152"/>
        <v>1</v>
      </c>
      <c r="AE283" s="65">
        <f t="shared" si="152"/>
        <v>0</v>
      </c>
      <c r="AF283" s="65">
        <f t="shared" si="152"/>
        <v>0</v>
      </c>
      <c r="AG283" s="65">
        <f t="shared" si="162"/>
        <v>4</v>
      </c>
      <c r="AH283" s="90">
        <f t="shared" si="153"/>
        <v>145.74</v>
      </c>
      <c r="AI283" s="90">
        <f t="shared" si="153"/>
        <v>48.58</v>
      </c>
      <c r="AJ283" s="78"/>
      <c r="AK283" s="78"/>
      <c r="AL283" s="78">
        <f t="shared" si="154"/>
        <v>0</v>
      </c>
      <c r="AM283" s="78"/>
      <c r="AN283" s="78"/>
      <c r="AO283" s="78"/>
      <c r="AP283" s="79"/>
      <c r="AQ283" s="91">
        <f t="shared" si="169"/>
        <v>0</v>
      </c>
      <c r="AR283" s="81"/>
      <c r="AS283" s="108"/>
      <c r="AT283" s="109"/>
      <c r="AU283" s="109"/>
      <c r="AV283" s="110"/>
      <c r="AW283" s="110"/>
      <c r="AX283" s="111"/>
    </row>
    <row r="284" spans="1:50" s="70" customFormat="1" ht="16.5" x14ac:dyDescent="0.25">
      <c r="A284" s="101"/>
      <c r="B284" s="46" t="s">
        <v>392</v>
      </c>
      <c r="C284" s="104" t="s">
        <v>288</v>
      </c>
      <c r="D284" s="103">
        <v>45.82</v>
      </c>
      <c r="E284" s="99" t="s">
        <v>196</v>
      </c>
      <c r="F284" s="104"/>
      <c r="G284" s="104"/>
      <c r="H284" s="104"/>
      <c r="I284" s="106">
        <f t="shared" si="148"/>
        <v>137.46</v>
      </c>
      <c r="J284" s="106">
        <f t="shared" si="149"/>
        <v>45.82</v>
      </c>
      <c r="K284" s="97">
        <v>1</v>
      </c>
      <c r="L284" s="97"/>
      <c r="M284" s="97"/>
      <c r="N284" s="107">
        <f t="shared" si="157"/>
        <v>45.82</v>
      </c>
      <c r="O284" s="78"/>
      <c r="P284" s="101">
        <f t="shared" si="167"/>
        <v>1</v>
      </c>
      <c r="Q284" s="101">
        <f t="shared" si="159"/>
        <v>1</v>
      </c>
      <c r="R284" s="78"/>
      <c r="S284" s="78">
        <f t="shared" si="163"/>
        <v>0</v>
      </c>
      <c r="T284" s="78">
        <f t="shared" si="164"/>
        <v>0</v>
      </c>
      <c r="U284" s="78"/>
      <c r="V284" s="78">
        <f t="shared" si="168"/>
        <v>0</v>
      </c>
      <c r="W284" s="78">
        <f t="shared" si="151"/>
        <v>0</v>
      </c>
      <c r="X284" s="78">
        <f t="shared" si="166"/>
        <v>0</v>
      </c>
      <c r="Y284" s="78"/>
      <c r="Z284" s="78"/>
      <c r="AA284" s="78">
        <f t="shared" si="160"/>
        <v>0</v>
      </c>
      <c r="AB284" s="78">
        <f t="shared" si="161"/>
        <v>0</v>
      </c>
      <c r="AC284" s="78"/>
      <c r="AD284" s="78">
        <f t="shared" si="152"/>
        <v>1</v>
      </c>
      <c r="AE284" s="65">
        <f t="shared" si="152"/>
        <v>0</v>
      </c>
      <c r="AF284" s="65">
        <f t="shared" si="152"/>
        <v>0</v>
      </c>
      <c r="AG284" s="65">
        <f t="shared" si="162"/>
        <v>4</v>
      </c>
      <c r="AH284" s="90">
        <f t="shared" si="153"/>
        <v>137.46</v>
      </c>
      <c r="AI284" s="90">
        <f t="shared" si="153"/>
        <v>45.82</v>
      </c>
      <c r="AJ284" s="78"/>
      <c r="AK284" s="78"/>
      <c r="AL284" s="78">
        <f t="shared" si="154"/>
        <v>0</v>
      </c>
      <c r="AM284" s="78"/>
      <c r="AN284" s="78"/>
      <c r="AO284" s="78"/>
      <c r="AP284" s="79"/>
      <c r="AQ284" s="91">
        <f t="shared" si="169"/>
        <v>0</v>
      </c>
      <c r="AR284" s="81"/>
      <c r="AS284" s="108"/>
      <c r="AT284" s="109"/>
      <c r="AU284" s="109"/>
      <c r="AV284" s="110"/>
      <c r="AW284" s="110"/>
      <c r="AX284" s="111"/>
    </row>
    <row r="285" spans="1:50" s="70" customFormat="1" ht="16.5" x14ac:dyDescent="0.25">
      <c r="A285" s="101"/>
      <c r="B285" s="46" t="s">
        <v>393</v>
      </c>
      <c r="C285" s="104" t="s">
        <v>288</v>
      </c>
      <c r="D285" s="103">
        <v>40.299999999999997</v>
      </c>
      <c r="E285" s="99" t="s">
        <v>196</v>
      </c>
      <c r="F285" s="104"/>
      <c r="G285" s="104"/>
      <c r="H285" s="104"/>
      <c r="I285" s="106">
        <f t="shared" si="148"/>
        <v>120.89999999999999</v>
      </c>
      <c r="J285" s="106">
        <f t="shared" si="149"/>
        <v>40.299999999999997</v>
      </c>
      <c r="K285" s="97">
        <v>1</v>
      </c>
      <c r="L285" s="97"/>
      <c r="M285" s="97"/>
      <c r="N285" s="107">
        <f t="shared" si="157"/>
        <v>40.299999999999997</v>
      </c>
      <c r="O285" s="78"/>
      <c r="P285" s="101">
        <f t="shared" si="167"/>
        <v>1</v>
      </c>
      <c r="Q285" s="101">
        <f t="shared" si="159"/>
        <v>1</v>
      </c>
      <c r="R285" s="78"/>
      <c r="S285" s="78">
        <f t="shared" si="163"/>
        <v>0</v>
      </c>
      <c r="T285" s="78">
        <f t="shared" si="164"/>
        <v>0</v>
      </c>
      <c r="U285" s="78"/>
      <c r="V285" s="78">
        <f t="shared" si="168"/>
        <v>0</v>
      </c>
      <c r="W285" s="78">
        <f t="shared" si="151"/>
        <v>0</v>
      </c>
      <c r="X285" s="78">
        <f t="shared" si="166"/>
        <v>0</v>
      </c>
      <c r="Y285" s="78"/>
      <c r="Z285" s="78"/>
      <c r="AA285" s="78">
        <f t="shared" si="160"/>
        <v>0</v>
      </c>
      <c r="AB285" s="78">
        <f t="shared" si="161"/>
        <v>0</v>
      </c>
      <c r="AC285" s="78"/>
      <c r="AD285" s="78">
        <f t="shared" si="152"/>
        <v>1</v>
      </c>
      <c r="AE285" s="65">
        <f t="shared" si="152"/>
        <v>0</v>
      </c>
      <c r="AF285" s="65">
        <f t="shared" si="152"/>
        <v>0</v>
      </c>
      <c r="AG285" s="65">
        <f t="shared" si="162"/>
        <v>4</v>
      </c>
      <c r="AH285" s="90">
        <f t="shared" si="153"/>
        <v>120.89999999999999</v>
      </c>
      <c r="AI285" s="90">
        <f t="shared" si="153"/>
        <v>40.299999999999997</v>
      </c>
      <c r="AJ285" s="78"/>
      <c r="AK285" s="78"/>
      <c r="AL285" s="78">
        <f t="shared" si="154"/>
        <v>0</v>
      </c>
      <c r="AM285" s="78"/>
      <c r="AN285" s="78"/>
      <c r="AO285" s="78"/>
      <c r="AP285" s="79"/>
      <c r="AQ285" s="91">
        <f t="shared" si="169"/>
        <v>0</v>
      </c>
      <c r="AR285" s="81"/>
      <c r="AS285" s="108"/>
      <c r="AT285" s="109"/>
      <c r="AU285" s="109"/>
      <c r="AV285" s="110"/>
      <c r="AW285" s="110"/>
      <c r="AX285" s="111"/>
    </row>
    <row r="286" spans="1:50" s="70" customFormat="1" ht="16.5" x14ac:dyDescent="0.25">
      <c r="A286" s="101"/>
      <c r="B286" s="46" t="s">
        <v>394</v>
      </c>
      <c r="C286" s="104" t="s">
        <v>288</v>
      </c>
      <c r="D286" s="103">
        <v>46.36</v>
      </c>
      <c r="E286" s="99" t="s">
        <v>196</v>
      </c>
      <c r="F286" s="104"/>
      <c r="G286" s="104"/>
      <c r="H286" s="104"/>
      <c r="I286" s="106">
        <f t="shared" si="148"/>
        <v>139.07999999999998</v>
      </c>
      <c r="J286" s="106">
        <f t="shared" si="149"/>
        <v>46.36</v>
      </c>
      <c r="K286" s="97">
        <v>1</v>
      </c>
      <c r="L286" s="97"/>
      <c r="M286" s="97"/>
      <c r="N286" s="107">
        <f t="shared" si="157"/>
        <v>46.36</v>
      </c>
      <c r="O286" s="78"/>
      <c r="P286" s="101">
        <f t="shared" si="167"/>
        <v>1</v>
      </c>
      <c r="Q286" s="101">
        <f t="shared" si="159"/>
        <v>1</v>
      </c>
      <c r="R286" s="78"/>
      <c r="S286" s="78">
        <f t="shared" si="163"/>
        <v>0</v>
      </c>
      <c r="T286" s="78">
        <f t="shared" si="164"/>
        <v>0</v>
      </c>
      <c r="U286" s="78">
        <v>1</v>
      </c>
      <c r="V286" s="78">
        <f t="shared" si="168"/>
        <v>0</v>
      </c>
      <c r="W286" s="78">
        <f t="shared" si="151"/>
        <v>0</v>
      </c>
      <c r="X286" s="78">
        <f t="shared" si="166"/>
        <v>1</v>
      </c>
      <c r="Y286" s="78"/>
      <c r="Z286" s="78"/>
      <c r="AA286" s="78">
        <f t="shared" si="160"/>
        <v>0</v>
      </c>
      <c r="AB286" s="78">
        <f t="shared" si="161"/>
        <v>0</v>
      </c>
      <c r="AC286" s="78"/>
      <c r="AD286" s="78">
        <f t="shared" si="152"/>
        <v>1</v>
      </c>
      <c r="AE286" s="65">
        <f t="shared" si="152"/>
        <v>0</v>
      </c>
      <c r="AF286" s="65">
        <f t="shared" si="152"/>
        <v>0</v>
      </c>
      <c r="AG286" s="65">
        <f t="shared" si="162"/>
        <v>4</v>
      </c>
      <c r="AH286" s="90">
        <f t="shared" si="153"/>
        <v>139.07999999999998</v>
      </c>
      <c r="AI286" s="90">
        <f t="shared" si="153"/>
        <v>46.36</v>
      </c>
      <c r="AJ286" s="78"/>
      <c r="AK286" s="78"/>
      <c r="AL286" s="78">
        <f t="shared" si="154"/>
        <v>0</v>
      </c>
      <c r="AM286" s="78"/>
      <c r="AN286" s="78"/>
      <c r="AO286" s="78"/>
      <c r="AP286" s="79"/>
      <c r="AQ286" s="91">
        <f t="shared" si="169"/>
        <v>0</v>
      </c>
      <c r="AR286" s="81"/>
      <c r="AS286" s="108"/>
      <c r="AT286" s="109"/>
      <c r="AU286" s="109"/>
      <c r="AV286" s="110"/>
      <c r="AW286" s="110"/>
      <c r="AX286" s="111"/>
    </row>
    <row r="287" spans="1:50" s="70" customFormat="1" ht="16.5" x14ac:dyDescent="0.25">
      <c r="A287" s="101"/>
      <c r="B287" s="46" t="s">
        <v>395</v>
      </c>
      <c r="C287" s="104" t="s">
        <v>288</v>
      </c>
      <c r="D287" s="103">
        <v>40.85</v>
      </c>
      <c r="E287" s="99" t="s">
        <v>196</v>
      </c>
      <c r="F287" s="104"/>
      <c r="G287" s="104"/>
      <c r="H287" s="104"/>
      <c r="I287" s="106">
        <f t="shared" si="148"/>
        <v>122.55000000000001</v>
      </c>
      <c r="J287" s="106">
        <f t="shared" si="149"/>
        <v>40.85</v>
      </c>
      <c r="K287" s="97">
        <v>1</v>
      </c>
      <c r="L287" s="97"/>
      <c r="M287" s="97"/>
      <c r="N287" s="107">
        <f t="shared" si="157"/>
        <v>40.85</v>
      </c>
      <c r="O287" s="78"/>
      <c r="P287" s="101">
        <f t="shared" si="167"/>
        <v>1</v>
      </c>
      <c r="Q287" s="101">
        <f t="shared" si="159"/>
        <v>1</v>
      </c>
      <c r="R287" s="78"/>
      <c r="S287" s="78">
        <f t="shared" si="163"/>
        <v>0</v>
      </c>
      <c r="T287" s="78">
        <f t="shared" si="164"/>
        <v>0</v>
      </c>
      <c r="U287" s="78"/>
      <c r="V287" s="78">
        <f t="shared" si="168"/>
        <v>0</v>
      </c>
      <c r="W287" s="78">
        <f t="shared" si="151"/>
        <v>0</v>
      </c>
      <c r="X287" s="78">
        <f t="shared" si="166"/>
        <v>0</v>
      </c>
      <c r="Y287" s="78"/>
      <c r="Z287" s="78"/>
      <c r="AA287" s="78">
        <f t="shared" si="160"/>
        <v>0</v>
      </c>
      <c r="AB287" s="78">
        <f t="shared" si="161"/>
        <v>0</v>
      </c>
      <c r="AC287" s="78"/>
      <c r="AD287" s="78">
        <f t="shared" si="152"/>
        <v>1</v>
      </c>
      <c r="AE287" s="65">
        <f t="shared" si="152"/>
        <v>0</v>
      </c>
      <c r="AF287" s="65">
        <f t="shared" si="152"/>
        <v>0</v>
      </c>
      <c r="AG287" s="65">
        <f t="shared" si="162"/>
        <v>4</v>
      </c>
      <c r="AH287" s="90">
        <f t="shared" si="153"/>
        <v>122.55000000000001</v>
      </c>
      <c r="AI287" s="90">
        <f t="shared" si="153"/>
        <v>40.85</v>
      </c>
      <c r="AJ287" s="78"/>
      <c r="AK287" s="78"/>
      <c r="AL287" s="78">
        <f t="shared" si="154"/>
        <v>0</v>
      </c>
      <c r="AM287" s="78"/>
      <c r="AN287" s="78"/>
      <c r="AO287" s="78"/>
      <c r="AP287" s="79"/>
      <c r="AQ287" s="91">
        <f t="shared" si="169"/>
        <v>0</v>
      </c>
      <c r="AR287" s="81"/>
      <c r="AS287" s="108"/>
      <c r="AT287" s="109"/>
      <c r="AU287" s="109"/>
      <c r="AV287" s="110"/>
      <c r="AW287" s="110"/>
      <c r="AX287" s="111"/>
    </row>
    <row r="288" spans="1:50" s="70" customFormat="1" ht="16.5" x14ac:dyDescent="0.25">
      <c r="A288" s="101"/>
      <c r="B288" s="46" t="s">
        <v>396</v>
      </c>
      <c r="C288" s="104" t="s">
        <v>288</v>
      </c>
      <c r="D288" s="103">
        <v>41.64</v>
      </c>
      <c r="E288" s="99" t="s">
        <v>196</v>
      </c>
      <c r="F288" s="104"/>
      <c r="G288" s="104"/>
      <c r="H288" s="104"/>
      <c r="I288" s="106">
        <f t="shared" si="148"/>
        <v>124.92</v>
      </c>
      <c r="J288" s="106">
        <f t="shared" si="149"/>
        <v>41.64</v>
      </c>
      <c r="K288" s="97">
        <v>1</v>
      </c>
      <c r="L288" s="97"/>
      <c r="M288" s="97"/>
      <c r="N288" s="107">
        <f t="shared" si="157"/>
        <v>41.64</v>
      </c>
      <c r="O288" s="78"/>
      <c r="P288" s="101">
        <f t="shared" si="167"/>
        <v>1</v>
      </c>
      <c r="Q288" s="101">
        <f t="shared" si="159"/>
        <v>1</v>
      </c>
      <c r="R288" s="78"/>
      <c r="S288" s="78">
        <f t="shared" si="163"/>
        <v>0</v>
      </c>
      <c r="T288" s="78">
        <f t="shared" si="164"/>
        <v>0</v>
      </c>
      <c r="U288" s="78"/>
      <c r="V288" s="78">
        <f t="shared" si="168"/>
        <v>0</v>
      </c>
      <c r="W288" s="78">
        <f t="shared" si="151"/>
        <v>0</v>
      </c>
      <c r="X288" s="78">
        <f t="shared" si="166"/>
        <v>0</v>
      </c>
      <c r="Y288" s="78"/>
      <c r="Z288" s="78"/>
      <c r="AA288" s="78">
        <f t="shared" si="160"/>
        <v>0</v>
      </c>
      <c r="AB288" s="78">
        <f t="shared" si="161"/>
        <v>0</v>
      </c>
      <c r="AC288" s="78"/>
      <c r="AD288" s="78">
        <f t="shared" si="152"/>
        <v>1</v>
      </c>
      <c r="AE288" s="65">
        <f t="shared" si="152"/>
        <v>0</v>
      </c>
      <c r="AF288" s="65">
        <f t="shared" si="152"/>
        <v>0</v>
      </c>
      <c r="AG288" s="65">
        <f t="shared" si="162"/>
        <v>4</v>
      </c>
      <c r="AH288" s="90">
        <f t="shared" si="153"/>
        <v>124.92</v>
      </c>
      <c r="AI288" s="90">
        <f t="shared" si="153"/>
        <v>41.64</v>
      </c>
      <c r="AJ288" s="78"/>
      <c r="AK288" s="78"/>
      <c r="AL288" s="78">
        <f t="shared" si="154"/>
        <v>0</v>
      </c>
      <c r="AM288" s="78"/>
      <c r="AN288" s="78"/>
      <c r="AO288" s="78"/>
      <c r="AP288" s="79"/>
      <c r="AQ288" s="91">
        <f t="shared" si="169"/>
        <v>0</v>
      </c>
      <c r="AR288" s="81"/>
      <c r="AS288" s="108"/>
      <c r="AT288" s="109"/>
      <c r="AU288" s="109"/>
      <c r="AV288" s="110"/>
      <c r="AW288" s="110"/>
      <c r="AX288" s="111"/>
    </row>
    <row r="289" spans="1:50" s="70" customFormat="1" ht="16.5" x14ac:dyDescent="0.25">
      <c r="A289" s="101"/>
      <c r="B289" s="46" t="s">
        <v>397</v>
      </c>
      <c r="C289" s="104" t="s">
        <v>288</v>
      </c>
      <c r="D289" s="103">
        <v>45.45</v>
      </c>
      <c r="E289" s="99" t="s">
        <v>196</v>
      </c>
      <c r="F289" s="104"/>
      <c r="G289" s="105">
        <v>1</v>
      </c>
      <c r="H289" s="104"/>
      <c r="I289" s="106">
        <f t="shared" si="148"/>
        <v>136.35000000000002</v>
      </c>
      <c r="J289" s="106">
        <f t="shared" si="149"/>
        <v>45.45</v>
      </c>
      <c r="K289" s="97">
        <v>1</v>
      </c>
      <c r="L289" s="97"/>
      <c r="M289" s="97"/>
      <c r="N289" s="107">
        <f t="shared" si="157"/>
        <v>45.45</v>
      </c>
      <c r="O289" s="78"/>
      <c r="P289" s="101">
        <f t="shared" si="167"/>
        <v>1</v>
      </c>
      <c r="Q289" s="101">
        <f t="shared" si="159"/>
        <v>1</v>
      </c>
      <c r="R289" s="78"/>
      <c r="S289" s="78">
        <f t="shared" si="163"/>
        <v>0</v>
      </c>
      <c r="T289" s="78">
        <f t="shared" si="164"/>
        <v>0</v>
      </c>
      <c r="U289" s="78"/>
      <c r="V289" s="78">
        <f t="shared" si="168"/>
        <v>0</v>
      </c>
      <c r="W289" s="78">
        <f t="shared" si="151"/>
        <v>2</v>
      </c>
      <c r="X289" s="78">
        <f t="shared" si="166"/>
        <v>0</v>
      </c>
      <c r="Y289" s="78"/>
      <c r="Z289" s="78"/>
      <c r="AA289" s="78">
        <f t="shared" si="160"/>
        <v>0</v>
      </c>
      <c r="AB289" s="78">
        <f t="shared" si="161"/>
        <v>0</v>
      </c>
      <c r="AC289" s="78"/>
      <c r="AD289" s="78">
        <f t="shared" si="152"/>
        <v>1</v>
      </c>
      <c r="AE289" s="65">
        <f t="shared" si="152"/>
        <v>0</v>
      </c>
      <c r="AF289" s="65">
        <f t="shared" si="152"/>
        <v>0</v>
      </c>
      <c r="AG289" s="65">
        <f t="shared" si="162"/>
        <v>4</v>
      </c>
      <c r="AH289" s="90">
        <f t="shared" si="153"/>
        <v>136.35000000000002</v>
      </c>
      <c r="AI289" s="90">
        <f t="shared" si="153"/>
        <v>45.45</v>
      </c>
      <c r="AJ289" s="78"/>
      <c r="AK289" s="78"/>
      <c r="AL289" s="78">
        <f t="shared" si="154"/>
        <v>2</v>
      </c>
      <c r="AM289" s="78"/>
      <c r="AN289" s="78"/>
      <c r="AO289" s="78"/>
      <c r="AP289" s="79"/>
      <c r="AQ289" s="91">
        <f t="shared" si="169"/>
        <v>0</v>
      </c>
      <c r="AR289" s="81"/>
      <c r="AS289" s="108"/>
      <c r="AT289" s="109"/>
      <c r="AU289" s="109"/>
      <c r="AV289" s="110"/>
      <c r="AW289" s="110"/>
      <c r="AX289" s="111"/>
    </row>
    <row r="290" spans="1:50" s="70" customFormat="1" ht="16.5" x14ac:dyDescent="0.25">
      <c r="A290" s="101"/>
      <c r="B290" s="46" t="s">
        <v>398</v>
      </c>
      <c r="C290" s="117" t="s">
        <v>1</v>
      </c>
      <c r="D290" s="103">
        <v>42.66</v>
      </c>
      <c r="E290" s="99" t="s">
        <v>196</v>
      </c>
      <c r="F290" s="104"/>
      <c r="G290" s="104"/>
      <c r="H290" s="104"/>
      <c r="I290" s="106">
        <f t="shared" si="148"/>
        <v>127.97999999999999</v>
      </c>
      <c r="J290" s="106">
        <f t="shared" si="149"/>
        <v>42.66</v>
      </c>
      <c r="K290" s="97">
        <v>1</v>
      </c>
      <c r="L290" s="97"/>
      <c r="M290" s="97"/>
      <c r="N290" s="107">
        <f t="shared" si="157"/>
        <v>42.66</v>
      </c>
      <c r="O290" s="78">
        <v>0.5</v>
      </c>
      <c r="P290" s="101">
        <v>1</v>
      </c>
      <c r="Q290" s="101"/>
      <c r="R290" s="78">
        <v>1</v>
      </c>
      <c r="S290" s="78"/>
      <c r="T290" s="78"/>
      <c r="U290" s="78">
        <v>1</v>
      </c>
      <c r="V290" s="78">
        <f t="shared" si="168"/>
        <v>0</v>
      </c>
      <c r="W290" s="78">
        <f t="shared" si="151"/>
        <v>0</v>
      </c>
      <c r="X290" s="78">
        <f t="shared" si="166"/>
        <v>1</v>
      </c>
      <c r="Y290" s="78"/>
      <c r="Z290" s="78"/>
      <c r="AA290" s="78">
        <f t="shared" si="160"/>
        <v>0</v>
      </c>
      <c r="AB290" s="78">
        <f t="shared" si="161"/>
        <v>0</v>
      </c>
      <c r="AC290" s="78"/>
      <c r="AD290" s="78">
        <f t="shared" si="152"/>
        <v>1</v>
      </c>
      <c r="AE290" s="65">
        <f t="shared" si="152"/>
        <v>0</v>
      </c>
      <c r="AF290" s="65">
        <f t="shared" si="152"/>
        <v>0</v>
      </c>
      <c r="AG290" s="65">
        <f t="shared" si="162"/>
        <v>4</v>
      </c>
      <c r="AH290" s="90">
        <f t="shared" si="153"/>
        <v>127.97999999999999</v>
      </c>
      <c r="AI290" s="90">
        <f t="shared" si="153"/>
        <v>42.66</v>
      </c>
      <c r="AJ290" s="78">
        <v>8</v>
      </c>
      <c r="AK290" s="78"/>
      <c r="AL290" s="78">
        <f t="shared" si="154"/>
        <v>0</v>
      </c>
      <c r="AM290" s="78"/>
      <c r="AN290" s="78"/>
      <c r="AO290" s="78"/>
      <c r="AP290" s="79"/>
      <c r="AQ290" s="91">
        <f t="shared" si="169"/>
        <v>0</v>
      </c>
      <c r="AR290" s="81"/>
      <c r="AS290" s="108"/>
      <c r="AT290" s="109"/>
      <c r="AU290" s="109"/>
      <c r="AV290" s="110"/>
      <c r="AW290" s="110"/>
      <c r="AX290" s="111"/>
    </row>
    <row r="291" spans="1:50" s="125" customFormat="1" ht="16.5" x14ac:dyDescent="0.25">
      <c r="A291" s="78">
        <v>10</v>
      </c>
      <c r="B291" s="86" t="s">
        <v>399</v>
      </c>
      <c r="C291" s="87"/>
      <c r="D291" s="90">
        <f t="shared" ref="D291:AP291" si="170">SUM(D292:D344)</f>
        <v>2152.6400000000008</v>
      </c>
      <c r="E291" s="90">
        <f t="shared" si="170"/>
        <v>0</v>
      </c>
      <c r="F291" s="90">
        <f t="shared" si="170"/>
        <v>20</v>
      </c>
      <c r="G291" s="90">
        <f t="shared" si="170"/>
        <v>44</v>
      </c>
      <c r="H291" s="90">
        <f t="shared" si="170"/>
        <v>3</v>
      </c>
      <c r="I291" s="90">
        <f t="shared" si="170"/>
        <v>6457.92</v>
      </c>
      <c r="J291" s="90">
        <f t="shared" si="170"/>
        <v>2152.6400000000008</v>
      </c>
      <c r="K291" s="90">
        <f t="shared" si="170"/>
        <v>50</v>
      </c>
      <c r="L291" s="90">
        <f t="shared" si="170"/>
        <v>0</v>
      </c>
      <c r="M291" s="90">
        <f t="shared" si="170"/>
        <v>0</v>
      </c>
      <c r="N291" s="90">
        <f t="shared" si="170"/>
        <v>2152.6400000000008</v>
      </c>
      <c r="O291" s="90">
        <f t="shared" si="170"/>
        <v>26.5</v>
      </c>
      <c r="P291" s="90">
        <f t="shared" si="170"/>
        <v>44</v>
      </c>
      <c r="Q291" s="90">
        <f t="shared" si="170"/>
        <v>42</v>
      </c>
      <c r="R291" s="90">
        <f t="shared" si="170"/>
        <v>10</v>
      </c>
      <c r="S291" s="90">
        <f t="shared" si="170"/>
        <v>8</v>
      </c>
      <c r="T291" s="90">
        <f t="shared" si="170"/>
        <v>18</v>
      </c>
      <c r="U291" s="90">
        <f t="shared" si="170"/>
        <v>5</v>
      </c>
      <c r="V291" s="90">
        <f t="shared" si="170"/>
        <v>12</v>
      </c>
      <c r="W291" s="90">
        <f t="shared" si="170"/>
        <v>128</v>
      </c>
      <c r="X291" s="90">
        <f t="shared" si="170"/>
        <v>5</v>
      </c>
      <c r="Y291" s="90">
        <f t="shared" si="170"/>
        <v>12</v>
      </c>
      <c r="Z291" s="90">
        <f t="shared" si="170"/>
        <v>8</v>
      </c>
      <c r="AA291" s="90">
        <f t="shared" si="170"/>
        <v>3.2</v>
      </c>
      <c r="AB291" s="90">
        <f t="shared" si="170"/>
        <v>1.6</v>
      </c>
      <c r="AC291" s="90">
        <f t="shared" si="170"/>
        <v>0</v>
      </c>
      <c r="AD291" s="90">
        <f t="shared" si="170"/>
        <v>50</v>
      </c>
      <c r="AE291" s="90">
        <f t="shared" si="170"/>
        <v>0</v>
      </c>
      <c r="AF291" s="90">
        <f t="shared" si="170"/>
        <v>0</v>
      </c>
      <c r="AG291" s="90">
        <f t="shared" si="170"/>
        <v>200</v>
      </c>
      <c r="AH291" s="90">
        <f t="shared" si="170"/>
        <v>6457.92</v>
      </c>
      <c r="AI291" s="90">
        <f t="shared" si="170"/>
        <v>2152.6400000000008</v>
      </c>
      <c r="AJ291" s="90">
        <f t="shared" si="170"/>
        <v>24</v>
      </c>
      <c r="AK291" s="90">
        <f t="shared" si="170"/>
        <v>24</v>
      </c>
      <c r="AL291" s="90">
        <f t="shared" si="170"/>
        <v>140</v>
      </c>
      <c r="AM291" s="90">
        <f t="shared" si="170"/>
        <v>0</v>
      </c>
      <c r="AN291" s="90">
        <f t="shared" si="170"/>
        <v>0</v>
      </c>
      <c r="AO291" s="90">
        <f t="shared" si="170"/>
        <v>15</v>
      </c>
      <c r="AP291" s="118">
        <f t="shared" si="170"/>
        <v>0</v>
      </c>
      <c r="AQ291" s="91">
        <f t="shared" si="169"/>
        <v>0</v>
      </c>
      <c r="AR291" s="120"/>
      <c r="AS291" s="121"/>
      <c r="AT291" s="122"/>
      <c r="AU291" s="122"/>
      <c r="AV291" s="123"/>
      <c r="AW291" s="123"/>
      <c r="AX291" s="124"/>
    </row>
    <row r="292" spans="1:50" s="70" customFormat="1" ht="15.75" x14ac:dyDescent="0.25">
      <c r="A292" s="101"/>
      <c r="B292" s="9" t="s">
        <v>190</v>
      </c>
      <c r="C292" s="104"/>
      <c r="D292" s="103"/>
      <c r="E292" s="104"/>
      <c r="F292" s="104"/>
      <c r="G292" s="104"/>
      <c r="H292" s="104"/>
      <c r="I292" s="106">
        <f t="shared" si="148"/>
        <v>0</v>
      </c>
      <c r="J292" s="106">
        <f t="shared" si="149"/>
        <v>0</v>
      </c>
      <c r="K292" s="97"/>
      <c r="L292" s="97"/>
      <c r="M292" s="97"/>
      <c r="N292" s="107">
        <f>D292</f>
        <v>0</v>
      </c>
      <c r="O292" s="78"/>
      <c r="P292" s="101">
        <f>K292</f>
        <v>0</v>
      </c>
      <c r="Q292" s="101">
        <f t="shared" si="159"/>
        <v>0</v>
      </c>
      <c r="R292" s="78"/>
      <c r="S292" s="78">
        <f t="shared" si="163"/>
        <v>0</v>
      </c>
      <c r="T292" s="78">
        <f t="shared" si="164"/>
        <v>0</v>
      </c>
      <c r="U292" s="78"/>
      <c r="V292" s="78">
        <f t="shared" ref="V292:V344" si="171">H292*4</f>
        <v>0</v>
      </c>
      <c r="W292" s="78">
        <f t="shared" ref="W292:W344" si="172">(F292+G292)*2</f>
        <v>0</v>
      </c>
      <c r="X292" s="78">
        <f t="shared" si="166"/>
        <v>0</v>
      </c>
      <c r="Y292" s="78"/>
      <c r="Z292" s="78"/>
      <c r="AA292" s="78">
        <f t="shared" si="160"/>
        <v>0</v>
      </c>
      <c r="AB292" s="78">
        <f t="shared" si="161"/>
        <v>0</v>
      </c>
      <c r="AC292" s="78"/>
      <c r="AD292" s="78">
        <f t="shared" ref="AD292:AF323" si="173">K292</f>
        <v>0</v>
      </c>
      <c r="AE292" s="65">
        <f t="shared" si="173"/>
        <v>0</v>
      </c>
      <c r="AF292" s="65">
        <f t="shared" si="173"/>
        <v>0</v>
      </c>
      <c r="AG292" s="65">
        <f t="shared" si="162"/>
        <v>0</v>
      </c>
      <c r="AH292" s="90">
        <f t="shared" ref="AH292:AI323" si="174">I292</f>
        <v>0</v>
      </c>
      <c r="AI292" s="90">
        <f t="shared" si="174"/>
        <v>0</v>
      </c>
      <c r="AJ292" s="78"/>
      <c r="AK292" s="78"/>
      <c r="AL292" s="78">
        <f t="shared" ref="AL292:AL344" si="175">V292+W292</f>
        <v>0</v>
      </c>
      <c r="AM292" s="78"/>
      <c r="AN292" s="78"/>
      <c r="AO292" s="78"/>
      <c r="AP292" s="79"/>
      <c r="AQ292" s="114"/>
      <c r="AR292" s="81"/>
      <c r="AS292" s="108"/>
      <c r="AT292" s="109"/>
      <c r="AU292" s="109"/>
      <c r="AV292" s="110"/>
      <c r="AW292" s="110"/>
      <c r="AX292" s="111"/>
    </row>
    <row r="293" spans="1:50" s="70" customFormat="1" ht="15.75" x14ac:dyDescent="0.25">
      <c r="A293" s="101"/>
      <c r="B293" s="9" t="s">
        <v>400</v>
      </c>
      <c r="C293" s="104"/>
      <c r="D293" s="103"/>
      <c r="E293" s="104"/>
      <c r="F293" s="104"/>
      <c r="G293" s="104"/>
      <c r="H293" s="104"/>
      <c r="I293" s="106">
        <f t="shared" si="148"/>
        <v>0</v>
      </c>
      <c r="J293" s="106">
        <f t="shared" si="149"/>
        <v>0</v>
      </c>
      <c r="K293" s="100">
        <v>1</v>
      </c>
      <c r="L293" s="87"/>
      <c r="M293" s="87"/>
      <c r="N293" s="90"/>
      <c r="O293" s="78">
        <v>8</v>
      </c>
      <c r="P293" s="101"/>
      <c r="Q293" s="101"/>
      <c r="R293" s="78">
        <v>1</v>
      </c>
      <c r="S293" s="78">
        <v>1</v>
      </c>
      <c r="T293" s="78">
        <v>3</v>
      </c>
      <c r="U293" s="78"/>
      <c r="V293" s="65">
        <f t="shared" si="171"/>
        <v>0</v>
      </c>
      <c r="W293" s="78">
        <f t="shared" si="172"/>
        <v>0</v>
      </c>
      <c r="X293" s="78">
        <f t="shared" si="166"/>
        <v>0</v>
      </c>
      <c r="Y293" s="78">
        <v>4</v>
      </c>
      <c r="Z293" s="78">
        <v>4</v>
      </c>
      <c r="AA293" s="78">
        <f>Z293*0.4</f>
        <v>1.6</v>
      </c>
      <c r="AB293" s="78">
        <f>Z293*0.2</f>
        <v>0.8</v>
      </c>
      <c r="AC293" s="78"/>
      <c r="AD293" s="78">
        <f t="shared" si="173"/>
        <v>1</v>
      </c>
      <c r="AE293" s="65">
        <f t="shared" si="173"/>
        <v>0</v>
      </c>
      <c r="AF293" s="65">
        <f t="shared" si="173"/>
        <v>0</v>
      </c>
      <c r="AG293" s="65">
        <f>(AD293+AE293+AF293)*4</f>
        <v>4</v>
      </c>
      <c r="AH293" s="90">
        <f t="shared" si="174"/>
        <v>0</v>
      </c>
      <c r="AI293" s="90">
        <f t="shared" si="174"/>
        <v>0</v>
      </c>
      <c r="AJ293" s="78">
        <v>8</v>
      </c>
      <c r="AK293" s="78">
        <v>8</v>
      </c>
      <c r="AL293" s="78">
        <f t="shared" si="175"/>
        <v>0</v>
      </c>
      <c r="AM293" s="78"/>
      <c r="AN293" s="78"/>
      <c r="AO293" s="78">
        <v>7.5</v>
      </c>
      <c r="AP293" s="79"/>
      <c r="AQ293" s="91">
        <f t="shared" ref="AQ293:AQ308" si="176">+N293-AI293</f>
        <v>0</v>
      </c>
      <c r="AR293" s="81"/>
      <c r="AS293" s="108"/>
      <c r="AT293" s="109"/>
      <c r="AU293" s="109"/>
      <c r="AV293" s="110"/>
      <c r="AW293" s="110"/>
      <c r="AX293" s="111"/>
    </row>
    <row r="294" spans="1:50" s="70" customFormat="1" ht="16.5" x14ac:dyDescent="0.25">
      <c r="A294" s="101"/>
      <c r="B294" s="46" t="s">
        <v>194</v>
      </c>
      <c r="C294" s="104" t="s">
        <v>226</v>
      </c>
      <c r="D294" s="103">
        <f>19.65+4</f>
        <v>23.65</v>
      </c>
      <c r="E294" s="99" t="s">
        <v>196</v>
      </c>
      <c r="F294" s="104"/>
      <c r="G294" s="104"/>
      <c r="H294" s="105">
        <v>1</v>
      </c>
      <c r="I294" s="106">
        <f t="shared" si="148"/>
        <v>70.949999999999989</v>
      </c>
      <c r="J294" s="106">
        <f t="shared" si="149"/>
        <v>23.65</v>
      </c>
      <c r="K294" s="97">
        <v>1</v>
      </c>
      <c r="L294" s="97"/>
      <c r="M294" s="97"/>
      <c r="N294" s="107">
        <f>D294</f>
        <v>23.65</v>
      </c>
      <c r="O294" s="78">
        <v>0.5</v>
      </c>
      <c r="P294" s="101"/>
      <c r="Q294" s="101"/>
      <c r="R294" s="78">
        <v>2</v>
      </c>
      <c r="S294" s="78">
        <v>2</v>
      </c>
      <c r="T294" s="78">
        <f t="shared" si="164"/>
        <v>3</v>
      </c>
      <c r="U294" s="78"/>
      <c r="V294" s="78">
        <f t="shared" si="171"/>
        <v>4</v>
      </c>
      <c r="W294" s="78">
        <f t="shared" si="172"/>
        <v>0</v>
      </c>
      <c r="X294" s="78">
        <f t="shared" si="166"/>
        <v>0</v>
      </c>
      <c r="Y294" s="78"/>
      <c r="Z294" s="78"/>
      <c r="AA294" s="78">
        <f t="shared" ref="AA294:AA352" si="177">Z294*0.4</f>
        <v>0</v>
      </c>
      <c r="AB294" s="78">
        <f t="shared" ref="AB294:AB352" si="178">Z294*0.2</f>
        <v>0</v>
      </c>
      <c r="AC294" s="78"/>
      <c r="AD294" s="78">
        <f t="shared" si="173"/>
        <v>1</v>
      </c>
      <c r="AE294" s="65">
        <f t="shared" si="173"/>
        <v>0</v>
      </c>
      <c r="AF294" s="65">
        <f t="shared" si="173"/>
        <v>0</v>
      </c>
      <c r="AG294" s="65">
        <f t="shared" si="162"/>
        <v>4</v>
      </c>
      <c r="AH294" s="90">
        <f t="shared" si="174"/>
        <v>70.949999999999989</v>
      </c>
      <c r="AI294" s="90">
        <f t="shared" si="174"/>
        <v>23.65</v>
      </c>
      <c r="AJ294" s="78"/>
      <c r="AK294" s="78"/>
      <c r="AL294" s="78">
        <f t="shared" si="175"/>
        <v>4</v>
      </c>
      <c r="AM294" s="78"/>
      <c r="AN294" s="78"/>
      <c r="AO294" s="78"/>
      <c r="AP294" s="79"/>
      <c r="AQ294" s="91">
        <f t="shared" si="176"/>
        <v>0</v>
      </c>
      <c r="AR294" s="81"/>
      <c r="AS294" s="108"/>
      <c r="AT294" s="109"/>
      <c r="AU294" s="109"/>
      <c r="AV294" s="110"/>
      <c r="AW294" s="110"/>
      <c r="AX294" s="111"/>
    </row>
    <row r="295" spans="1:50" s="70" customFormat="1" ht="16.5" x14ac:dyDescent="0.25">
      <c r="A295" s="101"/>
      <c r="B295" s="46" t="s">
        <v>197</v>
      </c>
      <c r="C295" s="104" t="s">
        <v>288</v>
      </c>
      <c r="D295" s="103">
        <f>37.42+4</f>
        <v>41.42</v>
      </c>
      <c r="E295" s="99" t="s">
        <v>196</v>
      </c>
      <c r="F295" s="105">
        <v>1</v>
      </c>
      <c r="G295" s="105">
        <v>1</v>
      </c>
      <c r="H295" s="105">
        <v>1</v>
      </c>
      <c r="I295" s="106">
        <f t="shared" si="148"/>
        <v>124.26</v>
      </c>
      <c r="J295" s="106">
        <f t="shared" si="149"/>
        <v>41.42</v>
      </c>
      <c r="K295" s="97">
        <v>1</v>
      </c>
      <c r="L295" s="97"/>
      <c r="M295" s="97"/>
      <c r="N295" s="107">
        <f t="shared" ref="N295:N308" si="179">D295</f>
        <v>41.42</v>
      </c>
      <c r="O295" s="78"/>
      <c r="P295" s="101">
        <f>K295</f>
        <v>1</v>
      </c>
      <c r="Q295" s="101">
        <f t="shared" si="159"/>
        <v>1</v>
      </c>
      <c r="R295" s="78"/>
      <c r="S295" s="78">
        <f t="shared" si="163"/>
        <v>0</v>
      </c>
      <c r="T295" s="78">
        <f t="shared" si="164"/>
        <v>0</v>
      </c>
      <c r="U295" s="78"/>
      <c r="V295" s="78">
        <f t="shared" si="171"/>
        <v>4</v>
      </c>
      <c r="W295" s="78">
        <f t="shared" si="172"/>
        <v>4</v>
      </c>
      <c r="X295" s="78">
        <f t="shared" si="166"/>
        <v>0</v>
      </c>
      <c r="Y295" s="78"/>
      <c r="Z295" s="78"/>
      <c r="AA295" s="78">
        <f t="shared" si="177"/>
        <v>0</v>
      </c>
      <c r="AB295" s="78">
        <f t="shared" si="178"/>
        <v>0</v>
      </c>
      <c r="AC295" s="78"/>
      <c r="AD295" s="78">
        <f t="shared" si="173"/>
        <v>1</v>
      </c>
      <c r="AE295" s="65">
        <f t="shared" si="173"/>
        <v>0</v>
      </c>
      <c r="AF295" s="65">
        <f t="shared" si="173"/>
        <v>0</v>
      </c>
      <c r="AG295" s="65">
        <f t="shared" si="162"/>
        <v>4</v>
      </c>
      <c r="AH295" s="90">
        <f t="shared" si="174"/>
        <v>124.26</v>
      </c>
      <c r="AI295" s="90">
        <f t="shared" si="174"/>
        <v>41.42</v>
      </c>
      <c r="AJ295" s="78"/>
      <c r="AK295" s="78"/>
      <c r="AL295" s="78">
        <f t="shared" si="175"/>
        <v>8</v>
      </c>
      <c r="AM295" s="78"/>
      <c r="AN295" s="78"/>
      <c r="AO295" s="78"/>
      <c r="AP295" s="79"/>
      <c r="AQ295" s="91">
        <f t="shared" si="176"/>
        <v>0</v>
      </c>
      <c r="AR295" s="81"/>
      <c r="AS295" s="108"/>
      <c r="AT295" s="109"/>
      <c r="AU295" s="109"/>
      <c r="AV295" s="110"/>
      <c r="AW295" s="110"/>
      <c r="AX295" s="111"/>
    </row>
    <row r="296" spans="1:50" s="70" customFormat="1" ht="16.5" x14ac:dyDescent="0.25">
      <c r="A296" s="101"/>
      <c r="B296" s="46" t="s">
        <v>199</v>
      </c>
      <c r="C296" s="104" t="s">
        <v>288</v>
      </c>
      <c r="D296" s="103">
        <v>44.08</v>
      </c>
      <c r="E296" s="99" t="s">
        <v>196</v>
      </c>
      <c r="F296" s="105">
        <v>1</v>
      </c>
      <c r="G296" s="105">
        <v>1</v>
      </c>
      <c r="H296" s="104"/>
      <c r="I296" s="106">
        <f t="shared" si="148"/>
        <v>132.24</v>
      </c>
      <c r="J296" s="106">
        <f t="shared" si="149"/>
        <v>44.08</v>
      </c>
      <c r="K296" s="97">
        <v>1</v>
      </c>
      <c r="L296" s="97"/>
      <c r="M296" s="97"/>
      <c r="N296" s="107">
        <f t="shared" si="179"/>
        <v>44.08</v>
      </c>
      <c r="O296" s="78"/>
      <c r="P296" s="101">
        <f>K296</f>
        <v>1</v>
      </c>
      <c r="Q296" s="101">
        <f t="shared" si="159"/>
        <v>1</v>
      </c>
      <c r="R296" s="78"/>
      <c r="S296" s="78">
        <f t="shared" si="163"/>
        <v>0</v>
      </c>
      <c r="T296" s="78">
        <f t="shared" si="164"/>
        <v>0</v>
      </c>
      <c r="U296" s="78"/>
      <c r="V296" s="78">
        <f t="shared" si="171"/>
        <v>0</v>
      </c>
      <c r="W296" s="78">
        <f t="shared" si="172"/>
        <v>4</v>
      </c>
      <c r="X296" s="78">
        <f t="shared" si="166"/>
        <v>0</v>
      </c>
      <c r="Y296" s="78"/>
      <c r="Z296" s="78"/>
      <c r="AA296" s="78">
        <f t="shared" si="177"/>
        <v>0</v>
      </c>
      <c r="AB296" s="78">
        <f t="shared" si="178"/>
        <v>0</v>
      </c>
      <c r="AC296" s="78"/>
      <c r="AD296" s="78">
        <f t="shared" si="173"/>
        <v>1</v>
      </c>
      <c r="AE296" s="65">
        <f t="shared" si="173"/>
        <v>0</v>
      </c>
      <c r="AF296" s="65">
        <f t="shared" si="173"/>
        <v>0</v>
      </c>
      <c r="AG296" s="65">
        <f t="shared" si="162"/>
        <v>4</v>
      </c>
      <c r="AH296" s="90">
        <f t="shared" si="174"/>
        <v>132.24</v>
      </c>
      <c r="AI296" s="90">
        <f t="shared" si="174"/>
        <v>44.08</v>
      </c>
      <c r="AJ296" s="78"/>
      <c r="AK296" s="78"/>
      <c r="AL296" s="78">
        <f t="shared" si="175"/>
        <v>4</v>
      </c>
      <c r="AM296" s="78"/>
      <c r="AN296" s="78"/>
      <c r="AO296" s="78"/>
      <c r="AP296" s="79"/>
      <c r="AQ296" s="91">
        <f t="shared" si="176"/>
        <v>0</v>
      </c>
      <c r="AR296" s="81"/>
      <c r="AS296" s="108"/>
      <c r="AT296" s="109"/>
      <c r="AU296" s="109"/>
      <c r="AV296" s="110"/>
      <c r="AW296" s="110"/>
      <c r="AX296" s="111"/>
    </row>
    <row r="297" spans="1:50" s="70" customFormat="1" ht="16.5" x14ac:dyDescent="0.25">
      <c r="A297" s="101"/>
      <c r="B297" s="46" t="s">
        <v>200</v>
      </c>
      <c r="C297" s="104" t="s">
        <v>288</v>
      </c>
      <c r="D297" s="103">
        <f>37.82+3</f>
        <v>40.82</v>
      </c>
      <c r="E297" s="99" t="s">
        <v>196</v>
      </c>
      <c r="F297" s="104"/>
      <c r="G297" s="105">
        <v>2</v>
      </c>
      <c r="H297" s="104"/>
      <c r="I297" s="106">
        <f t="shared" si="148"/>
        <v>122.46000000000001</v>
      </c>
      <c r="J297" s="106">
        <f t="shared" si="149"/>
        <v>40.82</v>
      </c>
      <c r="K297" s="97">
        <v>1</v>
      </c>
      <c r="L297" s="97"/>
      <c r="M297" s="97"/>
      <c r="N297" s="107">
        <f t="shared" si="179"/>
        <v>40.82</v>
      </c>
      <c r="O297" s="78"/>
      <c r="P297" s="101">
        <f>K297</f>
        <v>1</v>
      </c>
      <c r="Q297" s="101">
        <f t="shared" si="159"/>
        <v>1</v>
      </c>
      <c r="R297" s="78"/>
      <c r="S297" s="78">
        <f t="shared" si="163"/>
        <v>0</v>
      </c>
      <c r="T297" s="78">
        <f t="shared" si="164"/>
        <v>0</v>
      </c>
      <c r="U297" s="78"/>
      <c r="V297" s="78">
        <f t="shared" si="171"/>
        <v>0</v>
      </c>
      <c r="W297" s="78">
        <f t="shared" si="172"/>
        <v>4</v>
      </c>
      <c r="X297" s="78">
        <f t="shared" si="166"/>
        <v>0</v>
      </c>
      <c r="Y297" s="78"/>
      <c r="Z297" s="78"/>
      <c r="AA297" s="78">
        <f t="shared" si="177"/>
        <v>0</v>
      </c>
      <c r="AB297" s="78">
        <f t="shared" si="178"/>
        <v>0</v>
      </c>
      <c r="AC297" s="78"/>
      <c r="AD297" s="78">
        <f t="shared" si="173"/>
        <v>1</v>
      </c>
      <c r="AE297" s="65">
        <f t="shared" si="173"/>
        <v>0</v>
      </c>
      <c r="AF297" s="65">
        <f t="shared" si="173"/>
        <v>0</v>
      </c>
      <c r="AG297" s="65">
        <f t="shared" si="162"/>
        <v>4</v>
      </c>
      <c r="AH297" s="90">
        <f t="shared" si="174"/>
        <v>122.46000000000001</v>
      </c>
      <c r="AI297" s="90">
        <f t="shared" si="174"/>
        <v>40.82</v>
      </c>
      <c r="AJ297" s="78"/>
      <c r="AK297" s="78"/>
      <c r="AL297" s="78">
        <f t="shared" si="175"/>
        <v>4</v>
      </c>
      <c r="AM297" s="78"/>
      <c r="AN297" s="78"/>
      <c r="AO297" s="78"/>
      <c r="AP297" s="79"/>
      <c r="AQ297" s="91">
        <f t="shared" si="176"/>
        <v>0</v>
      </c>
      <c r="AR297" s="81"/>
      <c r="AS297" s="108"/>
      <c r="AT297" s="109"/>
      <c r="AU297" s="109"/>
      <c r="AV297" s="110"/>
      <c r="AW297" s="110"/>
      <c r="AX297" s="111"/>
    </row>
    <row r="298" spans="1:50" s="70" customFormat="1" ht="16.5" x14ac:dyDescent="0.25">
      <c r="A298" s="101"/>
      <c r="B298" s="46" t="s">
        <v>201</v>
      </c>
      <c r="C298" s="104" t="s">
        <v>288</v>
      </c>
      <c r="D298" s="103">
        <v>38.659999999999997</v>
      </c>
      <c r="E298" s="99" t="s">
        <v>196</v>
      </c>
      <c r="F298" s="104"/>
      <c r="G298" s="105">
        <v>2</v>
      </c>
      <c r="H298" s="104"/>
      <c r="I298" s="106">
        <f t="shared" si="148"/>
        <v>115.97999999999999</v>
      </c>
      <c r="J298" s="106">
        <f t="shared" si="149"/>
        <v>38.659999999999997</v>
      </c>
      <c r="K298" s="97">
        <v>1</v>
      </c>
      <c r="L298" s="97"/>
      <c r="M298" s="97"/>
      <c r="N298" s="107">
        <f t="shared" si="179"/>
        <v>38.659999999999997</v>
      </c>
      <c r="O298" s="78"/>
      <c r="P298" s="101">
        <f>K298</f>
        <v>1</v>
      </c>
      <c r="Q298" s="101">
        <f t="shared" si="159"/>
        <v>1</v>
      </c>
      <c r="R298" s="78"/>
      <c r="S298" s="78">
        <f t="shared" si="163"/>
        <v>0</v>
      </c>
      <c r="T298" s="78">
        <f t="shared" si="164"/>
        <v>0</v>
      </c>
      <c r="U298" s="78"/>
      <c r="V298" s="78">
        <f t="shared" si="171"/>
        <v>0</v>
      </c>
      <c r="W298" s="78">
        <f t="shared" si="172"/>
        <v>4</v>
      </c>
      <c r="X298" s="78">
        <f t="shared" si="166"/>
        <v>0</v>
      </c>
      <c r="Y298" s="78"/>
      <c r="Z298" s="78"/>
      <c r="AA298" s="78">
        <f t="shared" si="177"/>
        <v>0</v>
      </c>
      <c r="AB298" s="78">
        <f t="shared" si="178"/>
        <v>0</v>
      </c>
      <c r="AC298" s="78"/>
      <c r="AD298" s="78">
        <f t="shared" si="173"/>
        <v>1</v>
      </c>
      <c r="AE298" s="65">
        <f t="shared" si="173"/>
        <v>0</v>
      </c>
      <c r="AF298" s="65">
        <f t="shared" si="173"/>
        <v>0</v>
      </c>
      <c r="AG298" s="65">
        <f t="shared" si="162"/>
        <v>4</v>
      </c>
      <c r="AH298" s="90">
        <f t="shared" si="174"/>
        <v>115.97999999999999</v>
      </c>
      <c r="AI298" s="90">
        <f t="shared" si="174"/>
        <v>38.659999999999997</v>
      </c>
      <c r="AJ298" s="78"/>
      <c r="AK298" s="78"/>
      <c r="AL298" s="78">
        <f t="shared" si="175"/>
        <v>4</v>
      </c>
      <c r="AM298" s="78"/>
      <c r="AN298" s="78"/>
      <c r="AO298" s="78"/>
      <c r="AP298" s="79"/>
      <c r="AQ298" s="91">
        <f t="shared" si="176"/>
        <v>0</v>
      </c>
      <c r="AR298" s="81"/>
      <c r="AS298" s="108"/>
      <c r="AT298" s="109"/>
      <c r="AU298" s="109"/>
      <c r="AV298" s="110"/>
      <c r="AW298" s="110"/>
      <c r="AX298" s="111"/>
    </row>
    <row r="299" spans="1:50" s="70" customFormat="1" ht="16.5" x14ac:dyDescent="0.25">
      <c r="A299" s="101"/>
      <c r="B299" s="46" t="s">
        <v>202</v>
      </c>
      <c r="C299" s="117" t="s">
        <v>226</v>
      </c>
      <c r="D299" s="103">
        <v>44.99</v>
      </c>
      <c r="E299" s="99" t="s">
        <v>196</v>
      </c>
      <c r="F299" s="105">
        <v>1</v>
      </c>
      <c r="G299" s="104"/>
      <c r="H299" s="104"/>
      <c r="I299" s="106">
        <f t="shared" si="148"/>
        <v>134.97</v>
      </c>
      <c r="J299" s="106">
        <f t="shared" si="149"/>
        <v>44.99</v>
      </c>
      <c r="K299" s="97">
        <v>1</v>
      </c>
      <c r="L299" s="97"/>
      <c r="M299" s="97"/>
      <c r="N299" s="107">
        <f t="shared" si="179"/>
        <v>44.99</v>
      </c>
      <c r="O299" s="78">
        <v>0.5</v>
      </c>
      <c r="P299" s="101"/>
      <c r="Q299" s="101"/>
      <c r="R299" s="78">
        <v>2</v>
      </c>
      <c r="S299" s="78">
        <v>2</v>
      </c>
      <c r="T299" s="78">
        <f t="shared" si="164"/>
        <v>3</v>
      </c>
      <c r="U299" s="78">
        <v>1</v>
      </c>
      <c r="V299" s="78">
        <f t="shared" si="171"/>
        <v>0</v>
      </c>
      <c r="W299" s="78">
        <f t="shared" si="172"/>
        <v>2</v>
      </c>
      <c r="X299" s="78">
        <f t="shared" si="166"/>
        <v>1</v>
      </c>
      <c r="Y299" s="78"/>
      <c r="Z299" s="78"/>
      <c r="AA299" s="78">
        <f t="shared" si="177"/>
        <v>0</v>
      </c>
      <c r="AB299" s="78">
        <f t="shared" si="178"/>
        <v>0</v>
      </c>
      <c r="AC299" s="78"/>
      <c r="AD299" s="78">
        <f t="shared" si="173"/>
        <v>1</v>
      </c>
      <c r="AE299" s="65">
        <f t="shared" si="173"/>
        <v>0</v>
      </c>
      <c r="AF299" s="65">
        <f t="shared" si="173"/>
        <v>0</v>
      </c>
      <c r="AG299" s="65">
        <f t="shared" si="162"/>
        <v>4</v>
      </c>
      <c r="AH299" s="90">
        <f t="shared" si="174"/>
        <v>134.97</v>
      </c>
      <c r="AI299" s="90">
        <f t="shared" si="174"/>
        <v>44.99</v>
      </c>
      <c r="AJ299" s="78"/>
      <c r="AK299" s="78"/>
      <c r="AL299" s="78">
        <f t="shared" si="175"/>
        <v>2</v>
      </c>
      <c r="AM299" s="78"/>
      <c r="AN299" s="78"/>
      <c r="AO299" s="78"/>
      <c r="AP299" s="79"/>
      <c r="AQ299" s="91">
        <f t="shared" si="176"/>
        <v>0</v>
      </c>
      <c r="AR299" s="81"/>
      <c r="AS299" s="108"/>
      <c r="AT299" s="109"/>
      <c r="AU299" s="109"/>
      <c r="AV299" s="110"/>
      <c r="AW299" s="110"/>
      <c r="AX299" s="111"/>
    </row>
    <row r="300" spans="1:50" s="70" customFormat="1" ht="16.5" x14ac:dyDescent="0.25">
      <c r="A300" s="101"/>
      <c r="B300" s="46" t="s">
        <v>203</v>
      </c>
      <c r="C300" s="104" t="s">
        <v>288</v>
      </c>
      <c r="D300" s="103">
        <v>48.4</v>
      </c>
      <c r="E300" s="99" t="s">
        <v>196</v>
      </c>
      <c r="F300" s="104"/>
      <c r="G300" s="105">
        <v>1</v>
      </c>
      <c r="H300" s="104"/>
      <c r="I300" s="106">
        <f t="shared" si="148"/>
        <v>145.19999999999999</v>
      </c>
      <c r="J300" s="106">
        <f t="shared" si="149"/>
        <v>48.4</v>
      </c>
      <c r="K300" s="97">
        <v>1</v>
      </c>
      <c r="L300" s="97"/>
      <c r="M300" s="97"/>
      <c r="N300" s="107">
        <f t="shared" si="179"/>
        <v>48.4</v>
      </c>
      <c r="O300" s="78"/>
      <c r="P300" s="101">
        <f t="shared" ref="P300:P309" si="180">K300</f>
        <v>1</v>
      </c>
      <c r="Q300" s="101">
        <f t="shared" si="159"/>
        <v>1</v>
      </c>
      <c r="R300" s="78"/>
      <c r="S300" s="78">
        <f t="shared" si="163"/>
        <v>0</v>
      </c>
      <c r="T300" s="78">
        <f t="shared" si="164"/>
        <v>0</v>
      </c>
      <c r="U300" s="78"/>
      <c r="V300" s="78">
        <f t="shared" si="171"/>
        <v>0</v>
      </c>
      <c r="W300" s="78">
        <f t="shared" si="172"/>
        <v>2</v>
      </c>
      <c r="X300" s="78">
        <f t="shared" si="166"/>
        <v>0</v>
      </c>
      <c r="Y300" s="78"/>
      <c r="Z300" s="78"/>
      <c r="AA300" s="78">
        <f t="shared" si="177"/>
        <v>0</v>
      </c>
      <c r="AB300" s="78">
        <f t="shared" si="178"/>
        <v>0</v>
      </c>
      <c r="AC300" s="78"/>
      <c r="AD300" s="78">
        <f t="shared" si="173"/>
        <v>1</v>
      </c>
      <c r="AE300" s="65">
        <f t="shared" si="173"/>
        <v>0</v>
      </c>
      <c r="AF300" s="65">
        <f t="shared" si="173"/>
        <v>0</v>
      </c>
      <c r="AG300" s="65">
        <f t="shared" si="162"/>
        <v>4</v>
      </c>
      <c r="AH300" s="90">
        <f t="shared" si="174"/>
        <v>145.19999999999999</v>
      </c>
      <c r="AI300" s="90">
        <f t="shared" si="174"/>
        <v>48.4</v>
      </c>
      <c r="AJ300" s="78"/>
      <c r="AK300" s="78"/>
      <c r="AL300" s="78">
        <f t="shared" si="175"/>
        <v>2</v>
      </c>
      <c r="AM300" s="78"/>
      <c r="AN300" s="78"/>
      <c r="AO300" s="78"/>
      <c r="AP300" s="79"/>
      <c r="AQ300" s="91">
        <f t="shared" si="176"/>
        <v>0</v>
      </c>
      <c r="AR300" s="81"/>
      <c r="AS300" s="108"/>
      <c r="AT300" s="109"/>
      <c r="AU300" s="109"/>
      <c r="AV300" s="110"/>
      <c r="AW300" s="110"/>
      <c r="AX300" s="111"/>
    </row>
    <row r="301" spans="1:50" s="70" customFormat="1" ht="16.5" x14ac:dyDescent="0.25">
      <c r="A301" s="101"/>
      <c r="B301" s="46" t="s">
        <v>204</v>
      </c>
      <c r="C301" s="104" t="s">
        <v>288</v>
      </c>
      <c r="D301" s="103">
        <v>55.85</v>
      </c>
      <c r="E301" s="99" t="s">
        <v>196</v>
      </c>
      <c r="F301" s="104"/>
      <c r="G301" s="105">
        <v>1</v>
      </c>
      <c r="H301" s="104"/>
      <c r="I301" s="106">
        <f t="shared" si="148"/>
        <v>167.55</v>
      </c>
      <c r="J301" s="106">
        <f t="shared" si="149"/>
        <v>55.85</v>
      </c>
      <c r="K301" s="97">
        <v>1</v>
      </c>
      <c r="L301" s="97"/>
      <c r="M301" s="97"/>
      <c r="N301" s="107">
        <f t="shared" si="179"/>
        <v>55.85</v>
      </c>
      <c r="O301" s="78"/>
      <c r="P301" s="101">
        <f t="shared" si="180"/>
        <v>1</v>
      </c>
      <c r="Q301" s="101">
        <f t="shared" si="159"/>
        <v>1</v>
      </c>
      <c r="R301" s="78"/>
      <c r="S301" s="78">
        <f t="shared" si="163"/>
        <v>0</v>
      </c>
      <c r="T301" s="78">
        <f t="shared" si="164"/>
        <v>0</v>
      </c>
      <c r="U301" s="78"/>
      <c r="V301" s="78">
        <f t="shared" si="171"/>
        <v>0</v>
      </c>
      <c r="W301" s="78">
        <f t="shared" si="172"/>
        <v>2</v>
      </c>
      <c r="X301" s="78">
        <f t="shared" si="166"/>
        <v>0</v>
      </c>
      <c r="Y301" s="78"/>
      <c r="Z301" s="78"/>
      <c r="AA301" s="78">
        <f t="shared" si="177"/>
        <v>0</v>
      </c>
      <c r="AB301" s="78">
        <f t="shared" si="178"/>
        <v>0</v>
      </c>
      <c r="AC301" s="78"/>
      <c r="AD301" s="78">
        <f t="shared" si="173"/>
        <v>1</v>
      </c>
      <c r="AE301" s="65">
        <f t="shared" si="173"/>
        <v>0</v>
      </c>
      <c r="AF301" s="65">
        <f t="shared" si="173"/>
        <v>0</v>
      </c>
      <c r="AG301" s="65">
        <f t="shared" si="162"/>
        <v>4</v>
      </c>
      <c r="AH301" s="90">
        <f t="shared" si="174"/>
        <v>167.55</v>
      </c>
      <c r="AI301" s="90">
        <f t="shared" si="174"/>
        <v>55.85</v>
      </c>
      <c r="AJ301" s="78"/>
      <c r="AK301" s="78"/>
      <c r="AL301" s="78">
        <f t="shared" si="175"/>
        <v>2</v>
      </c>
      <c r="AM301" s="78"/>
      <c r="AN301" s="78"/>
      <c r="AO301" s="78"/>
      <c r="AP301" s="79"/>
      <c r="AQ301" s="91">
        <f t="shared" si="176"/>
        <v>0</v>
      </c>
      <c r="AR301" s="81"/>
      <c r="AS301" s="108"/>
      <c r="AT301" s="109"/>
      <c r="AU301" s="109"/>
      <c r="AV301" s="110"/>
      <c r="AW301" s="110"/>
      <c r="AX301" s="111"/>
    </row>
    <row r="302" spans="1:50" s="70" customFormat="1" ht="16.5" x14ac:dyDescent="0.25">
      <c r="A302" s="101"/>
      <c r="B302" s="46" t="s">
        <v>205</v>
      </c>
      <c r="C302" s="104" t="s">
        <v>288</v>
      </c>
      <c r="D302" s="103">
        <v>42.93</v>
      </c>
      <c r="E302" s="99" t="s">
        <v>196</v>
      </c>
      <c r="F302" s="104"/>
      <c r="G302" s="105">
        <v>2</v>
      </c>
      <c r="H302" s="104"/>
      <c r="I302" s="106">
        <f t="shared" si="148"/>
        <v>128.79</v>
      </c>
      <c r="J302" s="106">
        <f t="shared" si="149"/>
        <v>42.93</v>
      </c>
      <c r="K302" s="97">
        <v>1</v>
      </c>
      <c r="L302" s="97"/>
      <c r="M302" s="97"/>
      <c r="N302" s="107">
        <f t="shared" si="179"/>
        <v>42.93</v>
      </c>
      <c r="O302" s="78"/>
      <c r="P302" s="101">
        <f t="shared" si="180"/>
        <v>1</v>
      </c>
      <c r="Q302" s="101">
        <f t="shared" si="159"/>
        <v>1</v>
      </c>
      <c r="R302" s="78"/>
      <c r="S302" s="78">
        <f t="shared" si="163"/>
        <v>0</v>
      </c>
      <c r="T302" s="78">
        <f t="shared" si="164"/>
        <v>0</v>
      </c>
      <c r="U302" s="78"/>
      <c r="V302" s="78">
        <f t="shared" si="171"/>
        <v>0</v>
      </c>
      <c r="W302" s="78">
        <f t="shared" si="172"/>
        <v>4</v>
      </c>
      <c r="X302" s="78">
        <f t="shared" si="166"/>
        <v>0</v>
      </c>
      <c r="Y302" s="78"/>
      <c r="Z302" s="78"/>
      <c r="AA302" s="78">
        <f t="shared" si="177"/>
        <v>0</v>
      </c>
      <c r="AB302" s="78">
        <f t="shared" si="178"/>
        <v>0</v>
      </c>
      <c r="AC302" s="78"/>
      <c r="AD302" s="78">
        <f t="shared" si="173"/>
        <v>1</v>
      </c>
      <c r="AE302" s="65">
        <f t="shared" si="173"/>
        <v>0</v>
      </c>
      <c r="AF302" s="65">
        <f t="shared" si="173"/>
        <v>0</v>
      </c>
      <c r="AG302" s="65">
        <f t="shared" si="162"/>
        <v>4</v>
      </c>
      <c r="AH302" s="90">
        <f t="shared" si="174"/>
        <v>128.79</v>
      </c>
      <c r="AI302" s="90">
        <f t="shared" si="174"/>
        <v>42.93</v>
      </c>
      <c r="AJ302" s="78"/>
      <c r="AK302" s="78"/>
      <c r="AL302" s="78">
        <f t="shared" si="175"/>
        <v>4</v>
      </c>
      <c r="AM302" s="78"/>
      <c r="AN302" s="78"/>
      <c r="AO302" s="78"/>
      <c r="AP302" s="79"/>
      <c r="AQ302" s="91">
        <f t="shared" si="176"/>
        <v>0</v>
      </c>
      <c r="AR302" s="81"/>
      <c r="AS302" s="108"/>
      <c r="AT302" s="109"/>
      <c r="AU302" s="109"/>
      <c r="AV302" s="110"/>
      <c r="AW302" s="110"/>
      <c r="AX302" s="111"/>
    </row>
    <row r="303" spans="1:50" s="70" customFormat="1" ht="16.5" x14ac:dyDescent="0.25">
      <c r="A303" s="101"/>
      <c r="B303" s="46" t="s">
        <v>206</v>
      </c>
      <c r="C303" s="104" t="s">
        <v>288</v>
      </c>
      <c r="D303" s="103">
        <v>44.62</v>
      </c>
      <c r="E303" s="99" t="s">
        <v>196</v>
      </c>
      <c r="F303" s="104"/>
      <c r="G303" s="105">
        <v>1</v>
      </c>
      <c r="H303" s="104"/>
      <c r="I303" s="106">
        <f t="shared" si="148"/>
        <v>133.85999999999999</v>
      </c>
      <c r="J303" s="106">
        <f t="shared" si="149"/>
        <v>44.62</v>
      </c>
      <c r="K303" s="97">
        <v>1</v>
      </c>
      <c r="L303" s="97"/>
      <c r="M303" s="97"/>
      <c r="N303" s="107">
        <f t="shared" si="179"/>
        <v>44.62</v>
      </c>
      <c r="O303" s="78"/>
      <c r="P303" s="101">
        <f t="shared" si="180"/>
        <v>1</v>
      </c>
      <c r="Q303" s="101">
        <f t="shared" si="159"/>
        <v>1</v>
      </c>
      <c r="R303" s="78"/>
      <c r="S303" s="78">
        <f t="shared" si="163"/>
        <v>0</v>
      </c>
      <c r="T303" s="78">
        <f t="shared" si="164"/>
        <v>0</v>
      </c>
      <c r="U303" s="78"/>
      <c r="V303" s="78">
        <f t="shared" si="171"/>
        <v>0</v>
      </c>
      <c r="W303" s="78">
        <f t="shared" si="172"/>
        <v>2</v>
      </c>
      <c r="X303" s="78">
        <f t="shared" si="166"/>
        <v>0</v>
      </c>
      <c r="Y303" s="78"/>
      <c r="Z303" s="78"/>
      <c r="AA303" s="78">
        <f t="shared" si="177"/>
        <v>0</v>
      </c>
      <c r="AB303" s="78">
        <f t="shared" si="178"/>
        <v>0</v>
      </c>
      <c r="AC303" s="78"/>
      <c r="AD303" s="78">
        <f t="shared" si="173"/>
        <v>1</v>
      </c>
      <c r="AE303" s="65">
        <f t="shared" si="173"/>
        <v>0</v>
      </c>
      <c r="AF303" s="65">
        <f t="shared" si="173"/>
        <v>0</v>
      </c>
      <c r="AG303" s="65">
        <f t="shared" si="162"/>
        <v>4</v>
      </c>
      <c r="AH303" s="90">
        <f t="shared" si="174"/>
        <v>133.85999999999999</v>
      </c>
      <c r="AI303" s="90">
        <f t="shared" si="174"/>
        <v>44.62</v>
      </c>
      <c r="AJ303" s="78"/>
      <c r="AK303" s="78"/>
      <c r="AL303" s="78">
        <f t="shared" si="175"/>
        <v>2</v>
      </c>
      <c r="AM303" s="78"/>
      <c r="AN303" s="78"/>
      <c r="AO303" s="78"/>
      <c r="AP303" s="79"/>
      <c r="AQ303" s="91">
        <f t="shared" si="176"/>
        <v>0</v>
      </c>
      <c r="AR303" s="81"/>
      <c r="AS303" s="108"/>
      <c r="AT303" s="109"/>
      <c r="AU303" s="109"/>
      <c r="AV303" s="110"/>
      <c r="AW303" s="110"/>
      <c r="AX303" s="111"/>
    </row>
    <row r="304" spans="1:50" s="70" customFormat="1" ht="16.5" x14ac:dyDescent="0.25">
      <c r="A304" s="101"/>
      <c r="B304" s="46" t="s">
        <v>207</v>
      </c>
      <c r="C304" s="104" t="s">
        <v>288</v>
      </c>
      <c r="D304" s="103">
        <v>44.82</v>
      </c>
      <c r="E304" s="99" t="s">
        <v>196</v>
      </c>
      <c r="F304" s="105">
        <v>2</v>
      </c>
      <c r="G304" s="105">
        <v>1</v>
      </c>
      <c r="H304" s="104"/>
      <c r="I304" s="106">
        <f t="shared" si="148"/>
        <v>134.46</v>
      </c>
      <c r="J304" s="106">
        <f t="shared" si="149"/>
        <v>44.82</v>
      </c>
      <c r="K304" s="97">
        <v>1</v>
      </c>
      <c r="L304" s="97"/>
      <c r="M304" s="97"/>
      <c r="N304" s="107">
        <f t="shared" si="179"/>
        <v>44.82</v>
      </c>
      <c r="O304" s="78"/>
      <c r="P304" s="101">
        <f t="shared" si="180"/>
        <v>1</v>
      </c>
      <c r="Q304" s="101">
        <f t="shared" si="159"/>
        <v>1</v>
      </c>
      <c r="R304" s="78"/>
      <c r="S304" s="78">
        <f t="shared" si="163"/>
        <v>0</v>
      </c>
      <c r="T304" s="78">
        <f t="shared" si="164"/>
        <v>0</v>
      </c>
      <c r="U304" s="78"/>
      <c r="V304" s="78">
        <f t="shared" si="171"/>
        <v>0</v>
      </c>
      <c r="W304" s="78">
        <f t="shared" si="172"/>
        <v>6</v>
      </c>
      <c r="X304" s="78">
        <f t="shared" si="166"/>
        <v>0</v>
      </c>
      <c r="Y304" s="78"/>
      <c r="Z304" s="78"/>
      <c r="AA304" s="78">
        <f t="shared" si="177"/>
        <v>0</v>
      </c>
      <c r="AB304" s="78">
        <f t="shared" si="178"/>
        <v>0</v>
      </c>
      <c r="AC304" s="78"/>
      <c r="AD304" s="78">
        <f t="shared" si="173"/>
        <v>1</v>
      </c>
      <c r="AE304" s="65">
        <f t="shared" si="173"/>
        <v>0</v>
      </c>
      <c r="AF304" s="65">
        <f t="shared" si="173"/>
        <v>0</v>
      </c>
      <c r="AG304" s="65">
        <f t="shared" si="162"/>
        <v>4</v>
      </c>
      <c r="AH304" s="90">
        <f t="shared" si="174"/>
        <v>134.46</v>
      </c>
      <c r="AI304" s="90">
        <f t="shared" si="174"/>
        <v>44.82</v>
      </c>
      <c r="AJ304" s="78"/>
      <c r="AK304" s="78"/>
      <c r="AL304" s="78">
        <f t="shared" si="175"/>
        <v>6</v>
      </c>
      <c r="AM304" s="78"/>
      <c r="AN304" s="78"/>
      <c r="AO304" s="78"/>
      <c r="AP304" s="79"/>
      <c r="AQ304" s="91">
        <f t="shared" si="176"/>
        <v>0</v>
      </c>
      <c r="AR304" s="81"/>
      <c r="AS304" s="108"/>
      <c r="AT304" s="109"/>
      <c r="AU304" s="109"/>
      <c r="AV304" s="110"/>
      <c r="AW304" s="110"/>
      <c r="AX304" s="111"/>
    </row>
    <row r="305" spans="1:50" s="70" customFormat="1" ht="16.5" x14ac:dyDescent="0.25">
      <c r="A305" s="101"/>
      <c r="B305" s="46" t="s">
        <v>208</v>
      </c>
      <c r="C305" s="104" t="s">
        <v>288</v>
      </c>
      <c r="D305" s="103">
        <v>47.56</v>
      </c>
      <c r="E305" s="99" t="s">
        <v>196</v>
      </c>
      <c r="F305" s="104"/>
      <c r="G305" s="105">
        <v>1</v>
      </c>
      <c r="H305" s="104"/>
      <c r="I305" s="106">
        <f t="shared" si="148"/>
        <v>142.68</v>
      </c>
      <c r="J305" s="106">
        <f t="shared" si="149"/>
        <v>47.56</v>
      </c>
      <c r="K305" s="97">
        <v>1</v>
      </c>
      <c r="L305" s="97"/>
      <c r="M305" s="97"/>
      <c r="N305" s="107">
        <f t="shared" si="179"/>
        <v>47.56</v>
      </c>
      <c r="O305" s="78"/>
      <c r="P305" s="101">
        <f t="shared" si="180"/>
        <v>1</v>
      </c>
      <c r="Q305" s="101">
        <f t="shared" si="159"/>
        <v>1</v>
      </c>
      <c r="R305" s="78"/>
      <c r="S305" s="78">
        <f t="shared" si="163"/>
        <v>0</v>
      </c>
      <c r="T305" s="78">
        <f t="shared" si="164"/>
        <v>0</v>
      </c>
      <c r="U305" s="78"/>
      <c r="V305" s="78">
        <f t="shared" si="171"/>
        <v>0</v>
      </c>
      <c r="W305" s="78">
        <f t="shared" si="172"/>
        <v>2</v>
      </c>
      <c r="X305" s="78">
        <f t="shared" si="166"/>
        <v>0</v>
      </c>
      <c r="Y305" s="78"/>
      <c r="Z305" s="78"/>
      <c r="AA305" s="78">
        <f t="shared" si="177"/>
        <v>0</v>
      </c>
      <c r="AB305" s="78">
        <f t="shared" si="178"/>
        <v>0</v>
      </c>
      <c r="AC305" s="78"/>
      <c r="AD305" s="78">
        <f t="shared" si="173"/>
        <v>1</v>
      </c>
      <c r="AE305" s="65">
        <f t="shared" si="173"/>
        <v>0</v>
      </c>
      <c r="AF305" s="65">
        <f t="shared" si="173"/>
        <v>0</v>
      </c>
      <c r="AG305" s="65">
        <f t="shared" si="162"/>
        <v>4</v>
      </c>
      <c r="AH305" s="90">
        <f t="shared" si="174"/>
        <v>142.68</v>
      </c>
      <c r="AI305" s="90">
        <f t="shared" si="174"/>
        <v>47.56</v>
      </c>
      <c r="AJ305" s="78"/>
      <c r="AK305" s="78"/>
      <c r="AL305" s="78">
        <f t="shared" si="175"/>
        <v>2</v>
      </c>
      <c r="AM305" s="78"/>
      <c r="AN305" s="78"/>
      <c r="AO305" s="78"/>
      <c r="AP305" s="79"/>
      <c r="AQ305" s="91">
        <f t="shared" si="176"/>
        <v>0</v>
      </c>
      <c r="AR305" s="81"/>
      <c r="AS305" s="108"/>
      <c r="AT305" s="109"/>
      <c r="AU305" s="109"/>
      <c r="AV305" s="110"/>
      <c r="AW305" s="110"/>
      <c r="AX305" s="111"/>
    </row>
    <row r="306" spans="1:50" s="70" customFormat="1" ht="16.5" x14ac:dyDescent="0.25">
      <c r="A306" s="101"/>
      <c r="B306" s="46" t="s">
        <v>209</v>
      </c>
      <c r="C306" s="104" t="s">
        <v>288</v>
      </c>
      <c r="D306" s="103">
        <v>48.17</v>
      </c>
      <c r="E306" s="99" t="s">
        <v>196</v>
      </c>
      <c r="F306" s="104"/>
      <c r="G306" s="105">
        <v>2</v>
      </c>
      <c r="H306" s="104"/>
      <c r="I306" s="106">
        <f t="shared" si="148"/>
        <v>144.51</v>
      </c>
      <c r="J306" s="106">
        <f t="shared" si="149"/>
        <v>48.17</v>
      </c>
      <c r="K306" s="97">
        <v>1</v>
      </c>
      <c r="L306" s="97"/>
      <c r="M306" s="97"/>
      <c r="N306" s="107">
        <f t="shared" si="179"/>
        <v>48.17</v>
      </c>
      <c r="O306" s="78"/>
      <c r="P306" s="101">
        <f t="shared" si="180"/>
        <v>1</v>
      </c>
      <c r="Q306" s="101">
        <f t="shared" si="159"/>
        <v>1</v>
      </c>
      <c r="R306" s="78"/>
      <c r="S306" s="78">
        <f t="shared" si="163"/>
        <v>0</v>
      </c>
      <c r="T306" s="78">
        <f t="shared" si="164"/>
        <v>0</v>
      </c>
      <c r="U306" s="78"/>
      <c r="V306" s="78">
        <f t="shared" si="171"/>
        <v>0</v>
      </c>
      <c r="W306" s="78">
        <f t="shared" si="172"/>
        <v>4</v>
      </c>
      <c r="X306" s="78">
        <f t="shared" si="166"/>
        <v>0</v>
      </c>
      <c r="Y306" s="78"/>
      <c r="Z306" s="78"/>
      <c r="AA306" s="78">
        <f t="shared" si="177"/>
        <v>0</v>
      </c>
      <c r="AB306" s="78">
        <f t="shared" si="178"/>
        <v>0</v>
      </c>
      <c r="AC306" s="78"/>
      <c r="AD306" s="78">
        <f t="shared" si="173"/>
        <v>1</v>
      </c>
      <c r="AE306" s="65">
        <f t="shared" si="173"/>
        <v>0</v>
      </c>
      <c r="AF306" s="65">
        <f t="shared" si="173"/>
        <v>0</v>
      </c>
      <c r="AG306" s="65">
        <f t="shared" si="162"/>
        <v>4</v>
      </c>
      <c r="AH306" s="90">
        <f t="shared" si="174"/>
        <v>144.51</v>
      </c>
      <c r="AI306" s="90">
        <f t="shared" si="174"/>
        <v>48.17</v>
      </c>
      <c r="AJ306" s="78"/>
      <c r="AK306" s="78"/>
      <c r="AL306" s="78">
        <f t="shared" si="175"/>
        <v>4</v>
      </c>
      <c r="AM306" s="78"/>
      <c r="AN306" s="78"/>
      <c r="AO306" s="78"/>
      <c r="AP306" s="79"/>
      <c r="AQ306" s="91">
        <f t="shared" si="176"/>
        <v>0</v>
      </c>
      <c r="AR306" s="81"/>
      <c r="AS306" s="108"/>
      <c r="AT306" s="109"/>
      <c r="AU306" s="109"/>
      <c r="AV306" s="110"/>
      <c r="AW306" s="110"/>
      <c r="AX306" s="111"/>
    </row>
    <row r="307" spans="1:50" s="70" customFormat="1" ht="16.5" x14ac:dyDescent="0.25">
      <c r="A307" s="101"/>
      <c r="B307" s="46" t="s">
        <v>210</v>
      </c>
      <c r="C307" s="104" t="s">
        <v>288</v>
      </c>
      <c r="D307" s="103">
        <v>47.38</v>
      </c>
      <c r="E307" s="99" t="s">
        <v>196</v>
      </c>
      <c r="F307" s="104"/>
      <c r="G307" s="105">
        <v>1</v>
      </c>
      <c r="H307" s="104"/>
      <c r="I307" s="106">
        <f t="shared" si="148"/>
        <v>142.14000000000001</v>
      </c>
      <c r="J307" s="106">
        <f t="shared" si="149"/>
        <v>47.38</v>
      </c>
      <c r="K307" s="97">
        <v>1</v>
      </c>
      <c r="L307" s="97"/>
      <c r="M307" s="97"/>
      <c r="N307" s="107">
        <f t="shared" si="179"/>
        <v>47.38</v>
      </c>
      <c r="O307" s="78"/>
      <c r="P307" s="101">
        <f t="shared" si="180"/>
        <v>1</v>
      </c>
      <c r="Q307" s="101">
        <f t="shared" si="159"/>
        <v>1</v>
      </c>
      <c r="R307" s="78"/>
      <c r="S307" s="78">
        <f t="shared" si="163"/>
        <v>0</v>
      </c>
      <c r="T307" s="78">
        <f t="shared" si="164"/>
        <v>0</v>
      </c>
      <c r="U307" s="78"/>
      <c r="V307" s="78">
        <f t="shared" si="171"/>
        <v>0</v>
      </c>
      <c r="W307" s="78">
        <f t="shared" si="172"/>
        <v>2</v>
      </c>
      <c r="X307" s="78">
        <f t="shared" si="166"/>
        <v>0</v>
      </c>
      <c r="Y307" s="78"/>
      <c r="Z307" s="78"/>
      <c r="AA307" s="78">
        <f t="shared" si="177"/>
        <v>0</v>
      </c>
      <c r="AB307" s="78">
        <f t="shared" si="178"/>
        <v>0</v>
      </c>
      <c r="AC307" s="78"/>
      <c r="AD307" s="78">
        <f t="shared" si="173"/>
        <v>1</v>
      </c>
      <c r="AE307" s="65">
        <f t="shared" si="173"/>
        <v>0</v>
      </c>
      <c r="AF307" s="65">
        <f t="shared" si="173"/>
        <v>0</v>
      </c>
      <c r="AG307" s="65">
        <f t="shared" si="162"/>
        <v>4</v>
      </c>
      <c r="AH307" s="90">
        <f t="shared" si="174"/>
        <v>142.14000000000001</v>
      </c>
      <c r="AI307" s="90">
        <f t="shared" si="174"/>
        <v>47.38</v>
      </c>
      <c r="AJ307" s="78"/>
      <c r="AK307" s="78"/>
      <c r="AL307" s="78">
        <f t="shared" si="175"/>
        <v>2</v>
      </c>
      <c r="AM307" s="78"/>
      <c r="AN307" s="78"/>
      <c r="AO307" s="78"/>
      <c r="AP307" s="79"/>
      <c r="AQ307" s="91">
        <f t="shared" si="176"/>
        <v>0</v>
      </c>
      <c r="AR307" s="81"/>
      <c r="AS307" s="108"/>
      <c r="AT307" s="109"/>
      <c r="AU307" s="109"/>
      <c r="AV307" s="110"/>
      <c r="AW307" s="110"/>
      <c r="AX307" s="111"/>
    </row>
    <row r="308" spans="1:50" s="70" customFormat="1" ht="16.5" x14ac:dyDescent="0.25">
      <c r="A308" s="101"/>
      <c r="B308" s="46" t="s">
        <v>211</v>
      </c>
      <c r="C308" s="104" t="s">
        <v>1</v>
      </c>
      <c r="D308" s="103">
        <v>55.11</v>
      </c>
      <c r="E308" s="99" t="s">
        <v>196</v>
      </c>
      <c r="F308" s="105">
        <v>1</v>
      </c>
      <c r="G308" s="105">
        <v>1</v>
      </c>
      <c r="H308" s="104"/>
      <c r="I308" s="106">
        <f t="shared" si="148"/>
        <v>165.32999999999998</v>
      </c>
      <c r="J308" s="106">
        <f t="shared" si="149"/>
        <v>55.11</v>
      </c>
      <c r="K308" s="97">
        <v>1</v>
      </c>
      <c r="L308" s="97"/>
      <c r="M308" s="97"/>
      <c r="N308" s="107">
        <f t="shared" si="179"/>
        <v>55.11</v>
      </c>
      <c r="O308" s="78">
        <v>0.5</v>
      </c>
      <c r="P308" s="101">
        <f t="shared" si="180"/>
        <v>1</v>
      </c>
      <c r="Q308" s="101"/>
      <c r="R308" s="78">
        <v>1</v>
      </c>
      <c r="S308" s="78"/>
      <c r="T308" s="78"/>
      <c r="U308" s="78">
        <v>1</v>
      </c>
      <c r="V308" s="78">
        <f t="shared" si="171"/>
        <v>0</v>
      </c>
      <c r="W308" s="78">
        <f t="shared" si="172"/>
        <v>4</v>
      </c>
      <c r="X308" s="78">
        <f t="shared" si="166"/>
        <v>1</v>
      </c>
      <c r="Y308" s="78"/>
      <c r="Z308" s="78"/>
      <c r="AA308" s="78">
        <f t="shared" si="177"/>
        <v>0</v>
      </c>
      <c r="AB308" s="78">
        <f t="shared" si="178"/>
        <v>0</v>
      </c>
      <c r="AC308" s="78"/>
      <c r="AD308" s="78">
        <f t="shared" si="173"/>
        <v>1</v>
      </c>
      <c r="AE308" s="65">
        <f t="shared" si="173"/>
        <v>0</v>
      </c>
      <c r="AF308" s="65">
        <f t="shared" si="173"/>
        <v>0</v>
      </c>
      <c r="AG308" s="65">
        <f t="shared" si="162"/>
        <v>4</v>
      </c>
      <c r="AH308" s="90">
        <f t="shared" si="174"/>
        <v>165.32999999999998</v>
      </c>
      <c r="AI308" s="90">
        <f t="shared" si="174"/>
        <v>55.11</v>
      </c>
      <c r="AJ308" s="78"/>
      <c r="AK308" s="78"/>
      <c r="AL308" s="78">
        <f t="shared" si="175"/>
        <v>4</v>
      </c>
      <c r="AM308" s="78"/>
      <c r="AN308" s="78"/>
      <c r="AO308" s="78"/>
      <c r="AP308" s="79"/>
      <c r="AQ308" s="91">
        <f t="shared" si="176"/>
        <v>0</v>
      </c>
      <c r="AR308" s="81"/>
      <c r="AS308" s="108"/>
      <c r="AT308" s="109"/>
      <c r="AU308" s="109"/>
      <c r="AV308" s="110"/>
      <c r="AW308" s="110"/>
      <c r="AX308" s="111"/>
    </row>
    <row r="309" spans="1:50" s="70" customFormat="1" ht="15.75" x14ac:dyDescent="0.25">
      <c r="A309" s="101"/>
      <c r="B309" s="9" t="s">
        <v>289</v>
      </c>
      <c r="C309" s="104"/>
      <c r="D309" s="103"/>
      <c r="E309" s="104"/>
      <c r="F309" s="104"/>
      <c r="G309" s="104"/>
      <c r="H309" s="104"/>
      <c r="I309" s="106">
        <f t="shared" si="148"/>
        <v>0</v>
      </c>
      <c r="J309" s="106">
        <f t="shared" si="149"/>
        <v>0</v>
      </c>
      <c r="K309" s="97"/>
      <c r="L309" s="97"/>
      <c r="M309" s="97"/>
      <c r="N309" s="107">
        <f>D309</f>
        <v>0</v>
      </c>
      <c r="O309" s="78"/>
      <c r="P309" s="101">
        <f t="shared" si="180"/>
        <v>0</v>
      </c>
      <c r="Q309" s="101">
        <f t="shared" si="159"/>
        <v>0</v>
      </c>
      <c r="R309" s="78"/>
      <c r="S309" s="78">
        <f t="shared" si="163"/>
        <v>0</v>
      </c>
      <c r="T309" s="78">
        <f t="shared" si="164"/>
        <v>0</v>
      </c>
      <c r="U309" s="78"/>
      <c r="V309" s="78">
        <f t="shared" si="171"/>
        <v>0</v>
      </c>
      <c r="W309" s="78">
        <f t="shared" si="172"/>
        <v>0</v>
      </c>
      <c r="X309" s="78">
        <f t="shared" si="166"/>
        <v>0</v>
      </c>
      <c r="Y309" s="78"/>
      <c r="Z309" s="78"/>
      <c r="AA309" s="78">
        <f t="shared" si="177"/>
        <v>0</v>
      </c>
      <c r="AB309" s="78">
        <f t="shared" si="178"/>
        <v>0</v>
      </c>
      <c r="AC309" s="78"/>
      <c r="AD309" s="78">
        <f t="shared" si="173"/>
        <v>0</v>
      </c>
      <c r="AE309" s="65">
        <f t="shared" si="173"/>
        <v>0</v>
      </c>
      <c r="AF309" s="65">
        <f t="shared" si="173"/>
        <v>0</v>
      </c>
      <c r="AG309" s="65">
        <f t="shared" si="162"/>
        <v>0</v>
      </c>
      <c r="AH309" s="90">
        <f t="shared" si="174"/>
        <v>0</v>
      </c>
      <c r="AI309" s="90">
        <f t="shared" si="174"/>
        <v>0</v>
      </c>
      <c r="AJ309" s="78"/>
      <c r="AK309" s="78"/>
      <c r="AL309" s="78">
        <f t="shared" si="175"/>
        <v>0</v>
      </c>
      <c r="AM309" s="78"/>
      <c r="AN309" s="78"/>
      <c r="AO309" s="78"/>
      <c r="AP309" s="79"/>
      <c r="AQ309" s="114"/>
      <c r="AR309" s="81"/>
      <c r="AS309" s="108"/>
      <c r="AT309" s="109"/>
      <c r="AU309" s="109"/>
      <c r="AV309" s="110"/>
      <c r="AW309" s="110"/>
      <c r="AX309" s="111"/>
    </row>
    <row r="310" spans="1:50" s="70" customFormat="1" ht="15.75" x14ac:dyDescent="0.25">
      <c r="A310" s="101"/>
      <c r="B310" s="9" t="s">
        <v>400</v>
      </c>
      <c r="C310" s="104"/>
      <c r="D310" s="103"/>
      <c r="E310" s="104"/>
      <c r="F310" s="104"/>
      <c r="G310" s="104"/>
      <c r="H310" s="104"/>
      <c r="I310" s="106">
        <f t="shared" si="148"/>
        <v>0</v>
      </c>
      <c r="J310" s="106">
        <f t="shared" si="149"/>
        <v>0</v>
      </c>
      <c r="K310" s="100">
        <v>1</v>
      </c>
      <c r="L310" s="87"/>
      <c r="M310" s="87"/>
      <c r="N310" s="90"/>
      <c r="O310" s="78">
        <v>8</v>
      </c>
      <c r="P310" s="101"/>
      <c r="Q310" s="101"/>
      <c r="R310" s="78">
        <v>1</v>
      </c>
      <c r="S310" s="78">
        <v>1</v>
      </c>
      <c r="T310" s="78">
        <v>3</v>
      </c>
      <c r="U310" s="78"/>
      <c r="V310" s="65">
        <f t="shared" si="171"/>
        <v>0</v>
      </c>
      <c r="W310" s="78">
        <f t="shared" si="172"/>
        <v>0</v>
      </c>
      <c r="X310" s="78">
        <f t="shared" si="166"/>
        <v>0</v>
      </c>
      <c r="Y310" s="78">
        <v>4</v>
      </c>
      <c r="Z310" s="78">
        <v>4</v>
      </c>
      <c r="AA310" s="78">
        <f>Z310*0.4</f>
        <v>1.6</v>
      </c>
      <c r="AB310" s="78">
        <f>Z310*0.2</f>
        <v>0.8</v>
      </c>
      <c r="AC310" s="78"/>
      <c r="AD310" s="78">
        <f t="shared" si="173"/>
        <v>1</v>
      </c>
      <c r="AE310" s="65">
        <f t="shared" si="173"/>
        <v>0</v>
      </c>
      <c r="AF310" s="65">
        <f t="shared" si="173"/>
        <v>0</v>
      </c>
      <c r="AG310" s="65">
        <f>(AD310+AE310+AF310)*4</f>
        <v>4</v>
      </c>
      <c r="AH310" s="90">
        <f t="shared" si="174"/>
        <v>0</v>
      </c>
      <c r="AI310" s="90">
        <f t="shared" si="174"/>
        <v>0</v>
      </c>
      <c r="AJ310" s="78">
        <v>8</v>
      </c>
      <c r="AK310" s="78">
        <v>8</v>
      </c>
      <c r="AL310" s="78">
        <f t="shared" si="175"/>
        <v>0</v>
      </c>
      <c r="AM310" s="78"/>
      <c r="AN310" s="78"/>
      <c r="AO310" s="78">
        <v>7.5</v>
      </c>
      <c r="AP310" s="79"/>
      <c r="AQ310" s="91">
        <f t="shared" ref="AQ310:AQ328" si="181">+N310-AI310</f>
        <v>0</v>
      </c>
      <c r="AR310" s="81"/>
      <c r="AS310" s="108"/>
      <c r="AT310" s="109"/>
      <c r="AU310" s="109"/>
      <c r="AV310" s="110"/>
      <c r="AW310" s="110"/>
      <c r="AX310" s="111"/>
    </row>
    <row r="311" spans="1:50" s="70" customFormat="1" ht="16.5" x14ac:dyDescent="0.25">
      <c r="A311" s="101"/>
      <c r="B311" s="46" t="s">
        <v>252</v>
      </c>
      <c r="C311" s="104" t="s">
        <v>288</v>
      </c>
      <c r="D311" s="103">
        <v>50.5</v>
      </c>
      <c r="E311" s="99" t="s">
        <v>196</v>
      </c>
      <c r="F311" s="104"/>
      <c r="G311" s="105">
        <v>1</v>
      </c>
      <c r="H311" s="105">
        <v>1</v>
      </c>
      <c r="I311" s="106">
        <f t="shared" si="148"/>
        <v>151.5</v>
      </c>
      <c r="J311" s="106">
        <f t="shared" si="149"/>
        <v>50.5</v>
      </c>
      <c r="K311" s="97">
        <v>1</v>
      </c>
      <c r="L311" s="97"/>
      <c r="M311" s="97"/>
      <c r="N311" s="107">
        <f>D311</f>
        <v>50.5</v>
      </c>
      <c r="O311" s="78"/>
      <c r="P311" s="101">
        <f t="shared" ref="P311:P327" si="182">K311</f>
        <v>1</v>
      </c>
      <c r="Q311" s="101">
        <f t="shared" si="159"/>
        <v>1</v>
      </c>
      <c r="R311" s="78"/>
      <c r="S311" s="78">
        <f t="shared" si="163"/>
        <v>0</v>
      </c>
      <c r="T311" s="78">
        <f t="shared" si="164"/>
        <v>0</v>
      </c>
      <c r="U311" s="78"/>
      <c r="V311" s="78">
        <f t="shared" si="171"/>
        <v>4</v>
      </c>
      <c r="W311" s="78">
        <f t="shared" si="172"/>
        <v>2</v>
      </c>
      <c r="X311" s="78">
        <f t="shared" si="166"/>
        <v>0</v>
      </c>
      <c r="Y311" s="78"/>
      <c r="Z311" s="78"/>
      <c r="AA311" s="78">
        <f t="shared" si="177"/>
        <v>0</v>
      </c>
      <c r="AB311" s="78">
        <f t="shared" si="178"/>
        <v>0</v>
      </c>
      <c r="AC311" s="78"/>
      <c r="AD311" s="78">
        <f t="shared" si="173"/>
        <v>1</v>
      </c>
      <c r="AE311" s="65">
        <f t="shared" si="173"/>
        <v>0</v>
      </c>
      <c r="AF311" s="65">
        <f t="shared" si="173"/>
        <v>0</v>
      </c>
      <c r="AG311" s="65">
        <f t="shared" si="162"/>
        <v>4</v>
      </c>
      <c r="AH311" s="90">
        <f t="shared" si="174"/>
        <v>151.5</v>
      </c>
      <c r="AI311" s="90">
        <f t="shared" si="174"/>
        <v>50.5</v>
      </c>
      <c r="AJ311" s="78"/>
      <c r="AK311" s="78"/>
      <c r="AL311" s="78">
        <f t="shared" si="175"/>
        <v>6</v>
      </c>
      <c r="AM311" s="78"/>
      <c r="AN311" s="78"/>
      <c r="AO311" s="78"/>
      <c r="AP311" s="79"/>
      <c r="AQ311" s="91">
        <f t="shared" si="181"/>
        <v>0</v>
      </c>
      <c r="AR311" s="81"/>
      <c r="AS311" s="108"/>
      <c r="AT311" s="109"/>
      <c r="AU311" s="109"/>
      <c r="AV311" s="110"/>
      <c r="AW311" s="110"/>
      <c r="AX311" s="111"/>
    </row>
    <row r="312" spans="1:50" s="70" customFormat="1" ht="16.5" x14ac:dyDescent="0.25">
      <c r="A312" s="101"/>
      <c r="B312" s="46" t="s">
        <v>290</v>
      </c>
      <c r="C312" s="104" t="s">
        <v>288</v>
      </c>
      <c r="D312" s="103">
        <v>48.01</v>
      </c>
      <c r="E312" s="99" t="s">
        <v>196</v>
      </c>
      <c r="F312" s="104"/>
      <c r="G312" s="105">
        <v>1</v>
      </c>
      <c r="H312" s="104"/>
      <c r="I312" s="106">
        <f t="shared" si="148"/>
        <v>144.03</v>
      </c>
      <c r="J312" s="106">
        <f t="shared" si="149"/>
        <v>48.01</v>
      </c>
      <c r="K312" s="97">
        <v>1</v>
      </c>
      <c r="L312" s="97"/>
      <c r="M312" s="97"/>
      <c r="N312" s="107">
        <f t="shared" ref="N312:N328" si="183">D312</f>
        <v>48.01</v>
      </c>
      <c r="O312" s="78"/>
      <c r="P312" s="101">
        <f t="shared" si="182"/>
        <v>1</v>
      </c>
      <c r="Q312" s="101">
        <f t="shared" si="159"/>
        <v>1</v>
      </c>
      <c r="R312" s="78"/>
      <c r="S312" s="78">
        <f t="shared" si="163"/>
        <v>0</v>
      </c>
      <c r="T312" s="78">
        <f t="shared" si="164"/>
        <v>0</v>
      </c>
      <c r="U312" s="78"/>
      <c r="V312" s="78">
        <f t="shared" si="171"/>
        <v>0</v>
      </c>
      <c r="W312" s="78">
        <f t="shared" si="172"/>
        <v>2</v>
      </c>
      <c r="X312" s="78">
        <f t="shared" si="166"/>
        <v>0</v>
      </c>
      <c r="Y312" s="78"/>
      <c r="Z312" s="78"/>
      <c r="AA312" s="78">
        <f t="shared" si="177"/>
        <v>0</v>
      </c>
      <c r="AB312" s="78">
        <f t="shared" si="178"/>
        <v>0</v>
      </c>
      <c r="AC312" s="78"/>
      <c r="AD312" s="78">
        <f t="shared" si="173"/>
        <v>1</v>
      </c>
      <c r="AE312" s="65">
        <f t="shared" si="173"/>
        <v>0</v>
      </c>
      <c r="AF312" s="65">
        <f t="shared" si="173"/>
        <v>0</v>
      </c>
      <c r="AG312" s="65">
        <f t="shared" si="162"/>
        <v>4</v>
      </c>
      <c r="AH312" s="90">
        <f t="shared" si="174"/>
        <v>144.03</v>
      </c>
      <c r="AI312" s="90">
        <f t="shared" si="174"/>
        <v>48.01</v>
      </c>
      <c r="AJ312" s="78"/>
      <c r="AK312" s="78"/>
      <c r="AL312" s="78">
        <f t="shared" si="175"/>
        <v>2</v>
      </c>
      <c r="AM312" s="78"/>
      <c r="AN312" s="78"/>
      <c r="AO312" s="78"/>
      <c r="AP312" s="79"/>
      <c r="AQ312" s="91">
        <f t="shared" si="181"/>
        <v>0</v>
      </c>
      <c r="AR312" s="81"/>
      <c r="AS312" s="108"/>
      <c r="AT312" s="109"/>
      <c r="AU312" s="109"/>
      <c r="AV312" s="110"/>
      <c r="AW312" s="110"/>
      <c r="AX312" s="111"/>
    </row>
    <row r="313" spans="1:50" s="70" customFormat="1" ht="16.5" x14ac:dyDescent="0.25">
      <c r="A313" s="101"/>
      <c r="B313" s="46" t="s">
        <v>291</v>
      </c>
      <c r="C313" s="104" t="s">
        <v>288</v>
      </c>
      <c r="D313" s="103">
        <v>46.11</v>
      </c>
      <c r="E313" s="99" t="s">
        <v>196</v>
      </c>
      <c r="F313" s="104"/>
      <c r="G313" s="105">
        <v>1</v>
      </c>
      <c r="H313" s="104"/>
      <c r="I313" s="106">
        <f t="shared" si="148"/>
        <v>138.32999999999998</v>
      </c>
      <c r="J313" s="106">
        <f t="shared" si="149"/>
        <v>46.11</v>
      </c>
      <c r="K313" s="97">
        <v>1</v>
      </c>
      <c r="L313" s="97"/>
      <c r="M313" s="97"/>
      <c r="N313" s="107">
        <f t="shared" si="183"/>
        <v>46.11</v>
      </c>
      <c r="O313" s="78"/>
      <c r="P313" s="101">
        <f t="shared" si="182"/>
        <v>1</v>
      </c>
      <c r="Q313" s="101">
        <f t="shared" si="159"/>
        <v>1</v>
      </c>
      <c r="R313" s="78"/>
      <c r="S313" s="78">
        <f t="shared" si="163"/>
        <v>0</v>
      </c>
      <c r="T313" s="78">
        <f t="shared" si="164"/>
        <v>0</v>
      </c>
      <c r="U313" s="78"/>
      <c r="V313" s="78">
        <f t="shared" si="171"/>
        <v>0</v>
      </c>
      <c r="W313" s="78">
        <f t="shared" si="172"/>
        <v>2</v>
      </c>
      <c r="X313" s="78">
        <f t="shared" si="166"/>
        <v>0</v>
      </c>
      <c r="Y313" s="78"/>
      <c r="Z313" s="78"/>
      <c r="AA313" s="78">
        <f t="shared" si="177"/>
        <v>0</v>
      </c>
      <c r="AB313" s="78">
        <f t="shared" si="178"/>
        <v>0</v>
      </c>
      <c r="AC313" s="78"/>
      <c r="AD313" s="78">
        <f t="shared" si="173"/>
        <v>1</v>
      </c>
      <c r="AE313" s="65">
        <f t="shared" si="173"/>
        <v>0</v>
      </c>
      <c r="AF313" s="65">
        <f t="shared" si="173"/>
        <v>0</v>
      </c>
      <c r="AG313" s="65">
        <f t="shared" si="162"/>
        <v>4</v>
      </c>
      <c r="AH313" s="90">
        <f t="shared" si="174"/>
        <v>138.32999999999998</v>
      </c>
      <c r="AI313" s="90">
        <f t="shared" si="174"/>
        <v>46.11</v>
      </c>
      <c r="AJ313" s="78"/>
      <c r="AK313" s="78"/>
      <c r="AL313" s="78">
        <f t="shared" si="175"/>
        <v>2</v>
      </c>
      <c r="AM313" s="78"/>
      <c r="AN313" s="78"/>
      <c r="AO313" s="78"/>
      <c r="AP313" s="79"/>
      <c r="AQ313" s="91">
        <f t="shared" si="181"/>
        <v>0</v>
      </c>
      <c r="AR313" s="81"/>
      <c r="AS313" s="108"/>
      <c r="AT313" s="109"/>
      <c r="AU313" s="109"/>
      <c r="AV313" s="110"/>
      <c r="AW313" s="110"/>
      <c r="AX313" s="111"/>
    </row>
    <row r="314" spans="1:50" s="70" customFormat="1" ht="16.5" x14ac:dyDescent="0.25">
      <c r="A314" s="101"/>
      <c r="B314" s="46" t="s">
        <v>292</v>
      </c>
      <c r="C314" s="104" t="s">
        <v>288</v>
      </c>
      <c r="D314" s="103">
        <v>49.25</v>
      </c>
      <c r="E314" s="99" t="s">
        <v>196</v>
      </c>
      <c r="F314" s="105">
        <v>1</v>
      </c>
      <c r="G314" s="105">
        <v>1</v>
      </c>
      <c r="H314" s="104"/>
      <c r="I314" s="106">
        <f t="shared" si="148"/>
        <v>147.75</v>
      </c>
      <c r="J314" s="106">
        <f t="shared" si="149"/>
        <v>49.25</v>
      </c>
      <c r="K314" s="97">
        <v>1</v>
      </c>
      <c r="L314" s="97"/>
      <c r="M314" s="97"/>
      <c r="N314" s="107">
        <f t="shared" si="183"/>
        <v>49.25</v>
      </c>
      <c r="O314" s="78"/>
      <c r="P314" s="101">
        <f t="shared" si="182"/>
        <v>1</v>
      </c>
      <c r="Q314" s="101">
        <f t="shared" si="159"/>
        <v>1</v>
      </c>
      <c r="R314" s="78"/>
      <c r="S314" s="78">
        <f t="shared" si="163"/>
        <v>0</v>
      </c>
      <c r="T314" s="78">
        <f t="shared" si="164"/>
        <v>0</v>
      </c>
      <c r="U314" s="78"/>
      <c r="V314" s="78">
        <f t="shared" si="171"/>
        <v>0</v>
      </c>
      <c r="W314" s="78">
        <f t="shared" si="172"/>
        <v>4</v>
      </c>
      <c r="X314" s="78">
        <f t="shared" si="166"/>
        <v>0</v>
      </c>
      <c r="Y314" s="78"/>
      <c r="Z314" s="78"/>
      <c r="AA314" s="78">
        <f t="shared" si="177"/>
        <v>0</v>
      </c>
      <c r="AB314" s="78">
        <f t="shared" si="178"/>
        <v>0</v>
      </c>
      <c r="AC314" s="78"/>
      <c r="AD314" s="78">
        <f t="shared" si="173"/>
        <v>1</v>
      </c>
      <c r="AE314" s="65">
        <f t="shared" si="173"/>
        <v>0</v>
      </c>
      <c r="AF314" s="65">
        <f t="shared" si="173"/>
        <v>0</v>
      </c>
      <c r="AG314" s="65">
        <f t="shared" si="162"/>
        <v>4</v>
      </c>
      <c r="AH314" s="90">
        <f t="shared" si="174"/>
        <v>147.75</v>
      </c>
      <c r="AI314" s="90">
        <f t="shared" si="174"/>
        <v>49.25</v>
      </c>
      <c r="AJ314" s="78"/>
      <c r="AK314" s="78"/>
      <c r="AL314" s="78">
        <f t="shared" si="175"/>
        <v>4</v>
      </c>
      <c r="AM314" s="78"/>
      <c r="AN314" s="78"/>
      <c r="AO314" s="78"/>
      <c r="AP314" s="79"/>
      <c r="AQ314" s="91">
        <f t="shared" si="181"/>
        <v>0</v>
      </c>
      <c r="AR314" s="81"/>
      <c r="AS314" s="108"/>
      <c r="AT314" s="109"/>
      <c r="AU314" s="109"/>
      <c r="AV314" s="110"/>
      <c r="AW314" s="110"/>
      <c r="AX314" s="111"/>
    </row>
    <row r="315" spans="1:50" s="70" customFormat="1" ht="16.5" x14ac:dyDescent="0.25">
      <c r="A315" s="101"/>
      <c r="B315" s="46" t="s">
        <v>293</v>
      </c>
      <c r="C315" s="104" t="s">
        <v>288</v>
      </c>
      <c r="D315" s="103">
        <f>39.34+4</f>
        <v>43.34</v>
      </c>
      <c r="E315" s="99" t="s">
        <v>196</v>
      </c>
      <c r="F315" s="105">
        <v>1</v>
      </c>
      <c r="G315" s="104"/>
      <c r="H315" s="104"/>
      <c r="I315" s="106">
        <f t="shared" si="148"/>
        <v>130.02000000000001</v>
      </c>
      <c r="J315" s="106">
        <f t="shared" si="149"/>
        <v>43.34</v>
      </c>
      <c r="K315" s="97">
        <v>1</v>
      </c>
      <c r="L315" s="97"/>
      <c r="M315" s="97"/>
      <c r="N315" s="107">
        <f t="shared" si="183"/>
        <v>43.34</v>
      </c>
      <c r="O315" s="78"/>
      <c r="P315" s="101">
        <f t="shared" si="182"/>
        <v>1</v>
      </c>
      <c r="Q315" s="101">
        <f t="shared" si="159"/>
        <v>1</v>
      </c>
      <c r="R315" s="78"/>
      <c r="S315" s="78">
        <f t="shared" si="163"/>
        <v>0</v>
      </c>
      <c r="T315" s="78">
        <f t="shared" si="164"/>
        <v>0</v>
      </c>
      <c r="U315" s="78"/>
      <c r="V315" s="78">
        <f t="shared" si="171"/>
        <v>0</v>
      </c>
      <c r="W315" s="78">
        <f t="shared" si="172"/>
        <v>2</v>
      </c>
      <c r="X315" s="78">
        <f t="shared" si="166"/>
        <v>0</v>
      </c>
      <c r="Y315" s="78"/>
      <c r="Z315" s="78"/>
      <c r="AA315" s="78">
        <f t="shared" si="177"/>
        <v>0</v>
      </c>
      <c r="AB315" s="78">
        <f t="shared" si="178"/>
        <v>0</v>
      </c>
      <c r="AC315" s="78"/>
      <c r="AD315" s="78">
        <f t="shared" si="173"/>
        <v>1</v>
      </c>
      <c r="AE315" s="65">
        <f t="shared" si="173"/>
        <v>0</v>
      </c>
      <c r="AF315" s="65">
        <f t="shared" si="173"/>
        <v>0</v>
      </c>
      <c r="AG315" s="65">
        <f t="shared" si="162"/>
        <v>4</v>
      </c>
      <c r="AH315" s="90">
        <f t="shared" si="174"/>
        <v>130.02000000000001</v>
      </c>
      <c r="AI315" s="90">
        <f t="shared" si="174"/>
        <v>43.34</v>
      </c>
      <c r="AJ315" s="78"/>
      <c r="AK315" s="78"/>
      <c r="AL315" s="78">
        <f t="shared" si="175"/>
        <v>2</v>
      </c>
      <c r="AM315" s="78"/>
      <c r="AN315" s="78"/>
      <c r="AO315" s="78"/>
      <c r="AP315" s="79"/>
      <c r="AQ315" s="91">
        <f t="shared" si="181"/>
        <v>0</v>
      </c>
      <c r="AR315" s="81"/>
      <c r="AS315" s="108"/>
      <c r="AT315" s="109"/>
      <c r="AU315" s="109"/>
      <c r="AV315" s="110"/>
      <c r="AW315" s="110"/>
      <c r="AX315" s="111"/>
    </row>
    <row r="316" spans="1:50" s="70" customFormat="1" ht="16.5" x14ac:dyDescent="0.25">
      <c r="A316" s="101"/>
      <c r="B316" s="46" t="s">
        <v>294</v>
      </c>
      <c r="C316" s="104" t="s">
        <v>288</v>
      </c>
      <c r="D316" s="103">
        <v>50.48</v>
      </c>
      <c r="E316" s="99" t="s">
        <v>196</v>
      </c>
      <c r="F316" s="104"/>
      <c r="G316" s="105">
        <v>1</v>
      </c>
      <c r="H316" s="104"/>
      <c r="I316" s="106">
        <f t="shared" si="148"/>
        <v>151.44</v>
      </c>
      <c r="J316" s="106">
        <f t="shared" si="149"/>
        <v>50.48</v>
      </c>
      <c r="K316" s="97">
        <v>1</v>
      </c>
      <c r="L316" s="97"/>
      <c r="M316" s="97"/>
      <c r="N316" s="107">
        <f t="shared" si="183"/>
        <v>50.48</v>
      </c>
      <c r="O316" s="78"/>
      <c r="P316" s="101">
        <f t="shared" si="182"/>
        <v>1</v>
      </c>
      <c r="Q316" s="101">
        <f t="shared" si="159"/>
        <v>1</v>
      </c>
      <c r="R316" s="78"/>
      <c r="S316" s="78">
        <f t="shared" si="163"/>
        <v>0</v>
      </c>
      <c r="T316" s="78">
        <f t="shared" si="164"/>
        <v>0</v>
      </c>
      <c r="U316" s="78"/>
      <c r="V316" s="78">
        <f t="shared" si="171"/>
        <v>0</v>
      </c>
      <c r="W316" s="78">
        <f t="shared" si="172"/>
        <v>2</v>
      </c>
      <c r="X316" s="78">
        <f t="shared" si="166"/>
        <v>0</v>
      </c>
      <c r="Y316" s="78"/>
      <c r="Z316" s="78"/>
      <c r="AA316" s="78">
        <f t="shared" si="177"/>
        <v>0</v>
      </c>
      <c r="AB316" s="78">
        <f t="shared" si="178"/>
        <v>0</v>
      </c>
      <c r="AC316" s="78"/>
      <c r="AD316" s="78">
        <f t="shared" si="173"/>
        <v>1</v>
      </c>
      <c r="AE316" s="65">
        <f t="shared" si="173"/>
        <v>0</v>
      </c>
      <c r="AF316" s="65">
        <f t="shared" si="173"/>
        <v>0</v>
      </c>
      <c r="AG316" s="65">
        <f t="shared" si="162"/>
        <v>4</v>
      </c>
      <c r="AH316" s="90">
        <f t="shared" si="174"/>
        <v>151.44</v>
      </c>
      <c r="AI316" s="90">
        <f t="shared" si="174"/>
        <v>50.48</v>
      </c>
      <c r="AJ316" s="78"/>
      <c r="AK316" s="78"/>
      <c r="AL316" s="78">
        <f t="shared" si="175"/>
        <v>2</v>
      </c>
      <c r="AM316" s="78"/>
      <c r="AN316" s="78"/>
      <c r="AO316" s="78"/>
      <c r="AP316" s="79"/>
      <c r="AQ316" s="91">
        <f t="shared" si="181"/>
        <v>0</v>
      </c>
      <c r="AR316" s="81"/>
      <c r="AS316" s="108"/>
      <c r="AT316" s="109"/>
      <c r="AU316" s="109"/>
      <c r="AV316" s="110"/>
      <c r="AW316" s="110"/>
      <c r="AX316" s="111"/>
    </row>
    <row r="317" spans="1:50" s="70" customFormat="1" ht="16.5" x14ac:dyDescent="0.25">
      <c r="A317" s="101"/>
      <c r="B317" s="46" t="s">
        <v>295</v>
      </c>
      <c r="C317" s="104" t="s">
        <v>288</v>
      </c>
      <c r="D317" s="103">
        <v>46.03</v>
      </c>
      <c r="E317" s="99" t="s">
        <v>196</v>
      </c>
      <c r="F317" s="104"/>
      <c r="G317" s="105">
        <v>1</v>
      </c>
      <c r="H317" s="104"/>
      <c r="I317" s="106">
        <f t="shared" ref="I317:I352" si="184">D317*3</f>
        <v>138.09</v>
      </c>
      <c r="J317" s="106">
        <f t="shared" ref="J317:J352" si="185">D317</f>
        <v>46.03</v>
      </c>
      <c r="K317" s="97">
        <v>1</v>
      </c>
      <c r="L317" s="97"/>
      <c r="M317" s="97"/>
      <c r="N317" s="107">
        <f t="shared" si="183"/>
        <v>46.03</v>
      </c>
      <c r="O317" s="78"/>
      <c r="P317" s="101">
        <f t="shared" si="182"/>
        <v>1</v>
      </c>
      <c r="Q317" s="101">
        <f t="shared" si="159"/>
        <v>1</v>
      </c>
      <c r="R317" s="78"/>
      <c r="S317" s="78">
        <f t="shared" si="163"/>
        <v>0</v>
      </c>
      <c r="T317" s="78">
        <f t="shared" si="164"/>
        <v>0</v>
      </c>
      <c r="U317" s="78"/>
      <c r="V317" s="78">
        <f t="shared" si="171"/>
        <v>0</v>
      </c>
      <c r="W317" s="78">
        <f t="shared" si="172"/>
        <v>2</v>
      </c>
      <c r="X317" s="78">
        <f t="shared" si="166"/>
        <v>0</v>
      </c>
      <c r="Y317" s="78"/>
      <c r="Z317" s="78"/>
      <c r="AA317" s="78">
        <f t="shared" si="177"/>
        <v>0</v>
      </c>
      <c r="AB317" s="78">
        <f t="shared" si="178"/>
        <v>0</v>
      </c>
      <c r="AC317" s="78"/>
      <c r="AD317" s="78">
        <f t="shared" si="173"/>
        <v>1</v>
      </c>
      <c r="AE317" s="65">
        <f t="shared" si="173"/>
        <v>0</v>
      </c>
      <c r="AF317" s="65">
        <f t="shared" si="173"/>
        <v>0</v>
      </c>
      <c r="AG317" s="65">
        <f t="shared" si="162"/>
        <v>4</v>
      </c>
      <c r="AH317" s="90">
        <f t="shared" si="174"/>
        <v>138.09</v>
      </c>
      <c r="AI317" s="90">
        <f t="shared" si="174"/>
        <v>46.03</v>
      </c>
      <c r="AJ317" s="78"/>
      <c r="AK317" s="78"/>
      <c r="AL317" s="78">
        <f t="shared" si="175"/>
        <v>2</v>
      </c>
      <c r="AM317" s="78"/>
      <c r="AN317" s="78"/>
      <c r="AO317" s="78"/>
      <c r="AP317" s="79"/>
      <c r="AQ317" s="91">
        <f t="shared" si="181"/>
        <v>0</v>
      </c>
      <c r="AR317" s="81"/>
      <c r="AS317" s="108"/>
      <c r="AT317" s="109"/>
      <c r="AU317" s="109"/>
      <c r="AV317" s="110"/>
      <c r="AW317" s="110"/>
      <c r="AX317" s="111"/>
    </row>
    <row r="318" spans="1:50" s="70" customFormat="1" ht="16.5" x14ac:dyDescent="0.25">
      <c r="A318" s="101"/>
      <c r="B318" s="46" t="s">
        <v>296</v>
      </c>
      <c r="C318" s="104" t="s">
        <v>288</v>
      </c>
      <c r="D318" s="103">
        <v>41.52</v>
      </c>
      <c r="E318" s="99" t="s">
        <v>196</v>
      </c>
      <c r="F318" s="104"/>
      <c r="G318" s="105">
        <v>1</v>
      </c>
      <c r="H318" s="104"/>
      <c r="I318" s="106">
        <f t="shared" si="184"/>
        <v>124.56</v>
      </c>
      <c r="J318" s="106">
        <f t="shared" si="185"/>
        <v>41.52</v>
      </c>
      <c r="K318" s="97">
        <v>1</v>
      </c>
      <c r="L318" s="97"/>
      <c r="M318" s="97"/>
      <c r="N318" s="107">
        <f t="shared" si="183"/>
        <v>41.52</v>
      </c>
      <c r="O318" s="78"/>
      <c r="P318" s="101">
        <f t="shared" si="182"/>
        <v>1</v>
      </c>
      <c r="Q318" s="101">
        <f t="shared" si="159"/>
        <v>1</v>
      </c>
      <c r="R318" s="78"/>
      <c r="S318" s="78">
        <f t="shared" si="163"/>
        <v>0</v>
      </c>
      <c r="T318" s="78">
        <f t="shared" si="164"/>
        <v>0</v>
      </c>
      <c r="U318" s="78"/>
      <c r="V318" s="78">
        <f t="shared" si="171"/>
        <v>0</v>
      </c>
      <c r="W318" s="78">
        <f t="shared" si="172"/>
        <v>2</v>
      </c>
      <c r="X318" s="78">
        <f t="shared" si="166"/>
        <v>0</v>
      </c>
      <c r="Y318" s="78"/>
      <c r="Z318" s="78"/>
      <c r="AA318" s="78">
        <f t="shared" si="177"/>
        <v>0</v>
      </c>
      <c r="AB318" s="78">
        <f t="shared" si="178"/>
        <v>0</v>
      </c>
      <c r="AC318" s="78"/>
      <c r="AD318" s="78">
        <f t="shared" si="173"/>
        <v>1</v>
      </c>
      <c r="AE318" s="65">
        <f t="shared" si="173"/>
        <v>0</v>
      </c>
      <c r="AF318" s="65">
        <f t="shared" si="173"/>
        <v>0</v>
      </c>
      <c r="AG318" s="65">
        <f t="shared" si="162"/>
        <v>4</v>
      </c>
      <c r="AH318" s="90">
        <f t="shared" si="174"/>
        <v>124.56</v>
      </c>
      <c r="AI318" s="90">
        <f t="shared" si="174"/>
        <v>41.52</v>
      </c>
      <c r="AJ318" s="78"/>
      <c r="AK318" s="78"/>
      <c r="AL318" s="78">
        <f t="shared" si="175"/>
        <v>2</v>
      </c>
      <c r="AM318" s="78"/>
      <c r="AN318" s="78"/>
      <c r="AO318" s="78"/>
      <c r="AP318" s="79"/>
      <c r="AQ318" s="91">
        <f t="shared" si="181"/>
        <v>0</v>
      </c>
      <c r="AR318" s="81"/>
      <c r="AS318" s="108"/>
      <c r="AT318" s="109"/>
      <c r="AU318" s="109"/>
      <c r="AV318" s="110"/>
      <c r="AW318" s="110"/>
      <c r="AX318" s="111"/>
    </row>
    <row r="319" spans="1:50" s="70" customFormat="1" ht="16.5" x14ac:dyDescent="0.25">
      <c r="A319" s="101"/>
      <c r="B319" s="46" t="s">
        <v>297</v>
      </c>
      <c r="C319" s="104" t="s">
        <v>288</v>
      </c>
      <c r="D319" s="103">
        <v>49.67</v>
      </c>
      <c r="E319" s="99" t="s">
        <v>196</v>
      </c>
      <c r="F319" s="104"/>
      <c r="G319" s="105">
        <v>1</v>
      </c>
      <c r="H319" s="104"/>
      <c r="I319" s="106">
        <f t="shared" si="184"/>
        <v>149.01</v>
      </c>
      <c r="J319" s="106">
        <f t="shared" si="185"/>
        <v>49.67</v>
      </c>
      <c r="K319" s="97">
        <v>1</v>
      </c>
      <c r="L319" s="97"/>
      <c r="M319" s="97"/>
      <c r="N319" s="107">
        <f t="shared" si="183"/>
        <v>49.67</v>
      </c>
      <c r="O319" s="78"/>
      <c r="P319" s="101">
        <f t="shared" si="182"/>
        <v>1</v>
      </c>
      <c r="Q319" s="101">
        <f t="shared" si="159"/>
        <v>1</v>
      </c>
      <c r="R319" s="78"/>
      <c r="S319" s="78">
        <f t="shared" si="163"/>
        <v>0</v>
      </c>
      <c r="T319" s="78">
        <f t="shared" si="164"/>
        <v>0</v>
      </c>
      <c r="U319" s="78"/>
      <c r="V319" s="78">
        <f t="shared" si="171"/>
        <v>0</v>
      </c>
      <c r="W319" s="78">
        <f t="shared" si="172"/>
        <v>2</v>
      </c>
      <c r="X319" s="78">
        <f t="shared" si="166"/>
        <v>0</v>
      </c>
      <c r="Y319" s="78"/>
      <c r="Z319" s="78"/>
      <c r="AA319" s="78">
        <f t="shared" si="177"/>
        <v>0</v>
      </c>
      <c r="AB319" s="78">
        <f t="shared" si="178"/>
        <v>0</v>
      </c>
      <c r="AC319" s="78"/>
      <c r="AD319" s="78">
        <f t="shared" si="173"/>
        <v>1</v>
      </c>
      <c r="AE319" s="65">
        <f t="shared" si="173"/>
        <v>0</v>
      </c>
      <c r="AF319" s="65">
        <f t="shared" si="173"/>
        <v>0</v>
      </c>
      <c r="AG319" s="65">
        <f t="shared" si="162"/>
        <v>4</v>
      </c>
      <c r="AH319" s="90">
        <f t="shared" si="174"/>
        <v>149.01</v>
      </c>
      <c r="AI319" s="90">
        <f t="shared" si="174"/>
        <v>49.67</v>
      </c>
      <c r="AJ319" s="78"/>
      <c r="AK319" s="78"/>
      <c r="AL319" s="78">
        <f t="shared" si="175"/>
        <v>2</v>
      </c>
      <c r="AM319" s="78"/>
      <c r="AN319" s="78"/>
      <c r="AO319" s="78"/>
      <c r="AP319" s="79"/>
      <c r="AQ319" s="91">
        <f t="shared" si="181"/>
        <v>0</v>
      </c>
      <c r="AR319" s="81"/>
      <c r="AS319" s="108"/>
      <c r="AT319" s="109"/>
      <c r="AU319" s="109"/>
      <c r="AV319" s="110"/>
      <c r="AW319" s="110"/>
      <c r="AX319" s="111"/>
    </row>
    <row r="320" spans="1:50" s="70" customFormat="1" ht="16.5" x14ac:dyDescent="0.25">
      <c r="A320" s="101"/>
      <c r="B320" s="46" t="s">
        <v>360</v>
      </c>
      <c r="C320" s="104" t="s">
        <v>288</v>
      </c>
      <c r="D320" s="103">
        <v>49.42</v>
      </c>
      <c r="E320" s="99" t="s">
        <v>196</v>
      </c>
      <c r="F320" s="104"/>
      <c r="G320" s="105">
        <v>2</v>
      </c>
      <c r="H320" s="104"/>
      <c r="I320" s="106">
        <f t="shared" si="184"/>
        <v>148.26</v>
      </c>
      <c r="J320" s="106">
        <f t="shared" si="185"/>
        <v>49.42</v>
      </c>
      <c r="K320" s="97">
        <v>1</v>
      </c>
      <c r="L320" s="97"/>
      <c r="M320" s="97"/>
      <c r="N320" s="107">
        <f t="shared" si="183"/>
        <v>49.42</v>
      </c>
      <c r="O320" s="78"/>
      <c r="P320" s="101">
        <f t="shared" si="182"/>
        <v>1</v>
      </c>
      <c r="Q320" s="101">
        <f t="shared" si="159"/>
        <v>1</v>
      </c>
      <c r="R320" s="78"/>
      <c r="S320" s="78">
        <f t="shared" si="163"/>
        <v>0</v>
      </c>
      <c r="T320" s="78">
        <f t="shared" si="164"/>
        <v>0</v>
      </c>
      <c r="U320" s="78"/>
      <c r="V320" s="78">
        <f t="shared" si="171"/>
        <v>0</v>
      </c>
      <c r="W320" s="78">
        <f t="shared" si="172"/>
        <v>4</v>
      </c>
      <c r="X320" s="78">
        <f t="shared" si="166"/>
        <v>0</v>
      </c>
      <c r="Y320" s="78"/>
      <c r="Z320" s="78"/>
      <c r="AA320" s="78">
        <f t="shared" si="177"/>
        <v>0</v>
      </c>
      <c r="AB320" s="78">
        <f t="shared" si="178"/>
        <v>0</v>
      </c>
      <c r="AC320" s="78"/>
      <c r="AD320" s="78">
        <f t="shared" si="173"/>
        <v>1</v>
      </c>
      <c r="AE320" s="65">
        <f t="shared" si="173"/>
        <v>0</v>
      </c>
      <c r="AF320" s="65">
        <f t="shared" si="173"/>
        <v>0</v>
      </c>
      <c r="AG320" s="65">
        <f t="shared" si="162"/>
        <v>4</v>
      </c>
      <c r="AH320" s="90">
        <f t="shared" si="174"/>
        <v>148.26</v>
      </c>
      <c r="AI320" s="90">
        <f t="shared" si="174"/>
        <v>49.42</v>
      </c>
      <c r="AJ320" s="78"/>
      <c r="AK320" s="78"/>
      <c r="AL320" s="78">
        <f t="shared" si="175"/>
        <v>4</v>
      </c>
      <c r="AM320" s="78"/>
      <c r="AN320" s="78"/>
      <c r="AO320" s="78"/>
      <c r="AP320" s="79"/>
      <c r="AQ320" s="91">
        <f t="shared" si="181"/>
        <v>0</v>
      </c>
      <c r="AR320" s="81"/>
      <c r="AS320" s="108"/>
      <c r="AT320" s="109"/>
      <c r="AU320" s="109"/>
      <c r="AV320" s="110"/>
      <c r="AW320" s="110"/>
      <c r="AX320" s="111"/>
    </row>
    <row r="321" spans="1:50" s="70" customFormat="1" ht="16.5" x14ac:dyDescent="0.25">
      <c r="A321" s="101"/>
      <c r="B321" s="46" t="s">
        <v>361</v>
      </c>
      <c r="C321" s="104" t="s">
        <v>288</v>
      </c>
      <c r="D321" s="103">
        <v>43.33</v>
      </c>
      <c r="E321" s="99" t="s">
        <v>196</v>
      </c>
      <c r="F321" s="105">
        <v>1</v>
      </c>
      <c r="G321" s="105">
        <v>1</v>
      </c>
      <c r="H321" s="104"/>
      <c r="I321" s="106">
        <f t="shared" si="184"/>
        <v>129.99</v>
      </c>
      <c r="J321" s="106">
        <f t="shared" si="185"/>
        <v>43.33</v>
      </c>
      <c r="K321" s="97">
        <v>1</v>
      </c>
      <c r="L321" s="97"/>
      <c r="M321" s="97"/>
      <c r="N321" s="107">
        <f t="shared" si="183"/>
        <v>43.33</v>
      </c>
      <c r="O321" s="78"/>
      <c r="P321" s="101">
        <f t="shared" si="182"/>
        <v>1</v>
      </c>
      <c r="Q321" s="101">
        <f t="shared" si="159"/>
        <v>1</v>
      </c>
      <c r="R321" s="78"/>
      <c r="S321" s="78">
        <f t="shared" si="163"/>
        <v>0</v>
      </c>
      <c r="T321" s="78">
        <f t="shared" si="164"/>
        <v>0</v>
      </c>
      <c r="U321" s="78"/>
      <c r="V321" s="78">
        <f t="shared" si="171"/>
        <v>0</v>
      </c>
      <c r="W321" s="78">
        <f t="shared" si="172"/>
        <v>4</v>
      </c>
      <c r="X321" s="78">
        <f t="shared" si="166"/>
        <v>0</v>
      </c>
      <c r="Y321" s="78"/>
      <c r="Z321" s="78"/>
      <c r="AA321" s="78">
        <f t="shared" si="177"/>
        <v>0</v>
      </c>
      <c r="AB321" s="78">
        <f t="shared" si="178"/>
        <v>0</v>
      </c>
      <c r="AC321" s="78"/>
      <c r="AD321" s="78">
        <f t="shared" si="173"/>
        <v>1</v>
      </c>
      <c r="AE321" s="65">
        <f t="shared" si="173"/>
        <v>0</v>
      </c>
      <c r="AF321" s="65">
        <f t="shared" si="173"/>
        <v>0</v>
      </c>
      <c r="AG321" s="65">
        <f t="shared" si="162"/>
        <v>4</v>
      </c>
      <c r="AH321" s="90">
        <f t="shared" si="174"/>
        <v>129.99</v>
      </c>
      <c r="AI321" s="90">
        <f t="shared" si="174"/>
        <v>43.33</v>
      </c>
      <c r="AJ321" s="78"/>
      <c r="AK321" s="78"/>
      <c r="AL321" s="78">
        <f t="shared" si="175"/>
        <v>4</v>
      </c>
      <c r="AM321" s="78"/>
      <c r="AN321" s="78"/>
      <c r="AO321" s="78"/>
      <c r="AP321" s="79"/>
      <c r="AQ321" s="91">
        <f t="shared" si="181"/>
        <v>0</v>
      </c>
      <c r="AR321" s="81"/>
      <c r="AS321" s="108"/>
      <c r="AT321" s="109"/>
      <c r="AU321" s="109"/>
      <c r="AV321" s="110"/>
      <c r="AW321" s="110"/>
      <c r="AX321" s="111"/>
    </row>
    <row r="322" spans="1:50" s="70" customFormat="1" ht="16.5" x14ac:dyDescent="0.25">
      <c r="A322" s="101"/>
      <c r="B322" s="46" t="s">
        <v>362</v>
      </c>
      <c r="C322" s="104" t="s">
        <v>288</v>
      </c>
      <c r="D322" s="103">
        <v>43.71</v>
      </c>
      <c r="E322" s="99" t="s">
        <v>196</v>
      </c>
      <c r="F322" s="104"/>
      <c r="G322" s="105">
        <v>2</v>
      </c>
      <c r="H322" s="104"/>
      <c r="I322" s="106">
        <f t="shared" si="184"/>
        <v>131.13</v>
      </c>
      <c r="J322" s="106">
        <f t="shared" si="185"/>
        <v>43.71</v>
      </c>
      <c r="K322" s="97">
        <v>1</v>
      </c>
      <c r="L322" s="97"/>
      <c r="M322" s="97"/>
      <c r="N322" s="107">
        <f t="shared" si="183"/>
        <v>43.71</v>
      </c>
      <c r="O322" s="78"/>
      <c r="P322" s="101">
        <f t="shared" si="182"/>
        <v>1</v>
      </c>
      <c r="Q322" s="101">
        <f t="shared" si="159"/>
        <v>1</v>
      </c>
      <c r="R322" s="78"/>
      <c r="S322" s="78">
        <f t="shared" si="163"/>
        <v>0</v>
      </c>
      <c r="T322" s="78">
        <f t="shared" si="164"/>
        <v>0</v>
      </c>
      <c r="U322" s="78"/>
      <c r="V322" s="78">
        <f t="shared" si="171"/>
        <v>0</v>
      </c>
      <c r="W322" s="78">
        <f t="shared" si="172"/>
        <v>4</v>
      </c>
      <c r="X322" s="78">
        <f t="shared" si="166"/>
        <v>0</v>
      </c>
      <c r="Y322" s="78"/>
      <c r="Z322" s="78"/>
      <c r="AA322" s="78">
        <f t="shared" si="177"/>
        <v>0</v>
      </c>
      <c r="AB322" s="78">
        <f t="shared" si="178"/>
        <v>0</v>
      </c>
      <c r="AC322" s="78"/>
      <c r="AD322" s="78">
        <f t="shared" si="173"/>
        <v>1</v>
      </c>
      <c r="AE322" s="65">
        <f t="shared" si="173"/>
        <v>0</v>
      </c>
      <c r="AF322" s="65">
        <f t="shared" si="173"/>
        <v>0</v>
      </c>
      <c r="AG322" s="65">
        <f t="shared" si="162"/>
        <v>4</v>
      </c>
      <c r="AH322" s="90">
        <f t="shared" si="174"/>
        <v>131.13</v>
      </c>
      <c r="AI322" s="90">
        <f t="shared" si="174"/>
        <v>43.71</v>
      </c>
      <c r="AJ322" s="78"/>
      <c r="AK322" s="78"/>
      <c r="AL322" s="78">
        <f t="shared" si="175"/>
        <v>4</v>
      </c>
      <c r="AM322" s="78"/>
      <c r="AN322" s="78"/>
      <c r="AO322" s="78"/>
      <c r="AP322" s="79"/>
      <c r="AQ322" s="91">
        <f t="shared" si="181"/>
        <v>0</v>
      </c>
      <c r="AR322" s="81"/>
      <c r="AS322" s="108"/>
      <c r="AT322" s="109"/>
      <c r="AU322" s="109"/>
      <c r="AV322" s="110"/>
      <c r="AW322" s="110"/>
      <c r="AX322" s="111"/>
    </row>
    <row r="323" spans="1:50" s="70" customFormat="1" ht="16.5" x14ac:dyDescent="0.25">
      <c r="A323" s="101"/>
      <c r="B323" s="46" t="s">
        <v>363</v>
      </c>
      <c r="C323" s="104" t="s">
        <v>288</v>
      </c>
      <c r="D323" s="103">
        <v>46.32</v>
      </c>
      <c r="E323" s="99" t="s">
        <v>196</v>
      </c>
      <c r="F323" s="104"/>
      <c r="G323" s="105">
        <v>0</v>
      </c>
      <c r="H323" s="104"/>
      <c r="I323" s="106">
        <f t="shared" si="184"/>
        <v>138.96</v>
      </c>
      <c r="J323" s="106">
        <f t="shared" si="185"/>
        <v>46.32</v>
      </c>
      <c r="K323" s="97">
        <v>1</v>
      </c>
      <c r="L323" s="97"/>
      <c r="M323" s="97"/>
      <c r="N323" s="107">
        <f t="shared" si="183"/>
        <v>46.32</v>
      </c>
      <c r="O323" s="78"/>
      <c r="P323" s="101">
        <f t="shared" si="182"/>
        <v>1</v>
      </c>
      <c r="Q323" s="101">
        <f t="shared" si="159"/>
        <v>1</v>
      </c>
      <c r="R323" s="78"/>
      <c r="S323" s="78">
        <f t="shared" si="163"/>
        <v>0</v>
      </c>
      <c r="T323" s="78">
        <f t="shared" si="164"/>
        <v>0</v>
      </c>
      <c r="U323" s="78"/>
      <c r="V323" s="78">
        <f t="shared" si="171"/>
        <v>0</v>
      </c>
      <c r="W323" s="78">
        <f t="shared" si="172"/>
        <v>0</v>
      </c>
      <c r="X323" s="78">
        <f t="shared" si="166"/>
        <v>0</v>
      </c>
      <c r="Y323" s="78"/>
      <c r="Z323" s="78"/>
      <c r="AA323" s="78">
        <f t="shared" si="177"/>
        <v>0</v>
      </c>
      <c r="AB323" s="78">
        <f t="shared" si="178"/>
        <v>0</v>
      </c>
      <c r="AC323" s="78"/>
      <c r="AD323" s="78">
        <f t="shared" si="173"/>
        <v>1</v>
      </c>
      <c r="AE323" s="65">
        <f t="shared" si="173"/>
        <v>0</v>
      </c>
      <c r="AF323" s="65">
        <f t="shared" si="173"/>
        <v>0</v>
      </c>
      <c r="AG323" s="65">
        <f t="shared" si="162"/>
        <v>4</v>
      </c>
      <c r="AH323" s="90">
        <f t="shared" si="174"/>
        <v>138.96</v>
      </c>
      <c r="AI323" s="90">
        <f t="shared" si="174"/>
        <v>46.32</v>
      </c>
      <c r="AJ323" s="78"/>
      <c r="AK323" s="78"/>
      <c r="AL323" s="78">
        <f t="shared" si="175"/>
        <v>0</v>
      </c>
      <c r="AM323" s="78"/>
      <c r="AN323" s="78"/>
      <c r="AO323" s="78"/>
      <c r="AP323" s="79"/>
      <c r="AQ323" s="91">
        <f t="shared" si="181"/>
        <v>0</v>
      </c>
      <c r="AR323" s="81"/>
      <c r="AS323" s="108"/>
      <c r="AT323" s="109"/>
      <c r="AU323" s="109"/>
      <c r="AV323" s="110"/>
      <c r="AW323" s="110"/>
      <c r="AX323" s="111"/>
    </row>
    <row r="324" spans="1:50" s="70" customFormat="1" ht="16.5" x14ac:dyDescent="0.25">
      <c r="A324" s="101"/>
      <c r="B324" s="46" t="s">
        <v>364</v>
      </c>
      <c r="C324" s="104" t="s">
        <v>288</v>
      </c>
      <c r="D324" s="103">
        <v>42.61</v>
      </c>
      <c r="E324" s="99" t="s">
        <v>196</v>
      </c>
      <c r="F324" s="104"/>
      <c r="G324" s="105">
        <v>1</v>
      </c>
      <c r="H324" s="104"/>
      <c r="I324" s="106">
        <f t="shared" si="184"/>
        <v>127.83</v>
      </c>
      <c r="J324" s="106">
        <f t="shared" si="185"/>
        <v>42.61</v>
      </c>
      <c r="K324" s="97">
        <v>1</v>
      </c>
      <c r="L324" s="97"/>
      <c r="M324" s="97"/>
      <c r="N324" s="107">
        <f t="shared" si="183"/>
        <v>42.61</v>
      </c>
      <c r="O324" s="78"/>
      <c r="P324" s="101">
        <f t="shared" si="182"/>
        <v>1</v>
      </c>
      <c r="Q324" s="101">
        <f t="shared" si="159"/>
        <v>1</v>
      </c>
      <c r="R324" s="78"/>
      <c r="S324" s="78">
        <f t="shared" si="163"/>
        <v>0</v>
      </c>
      <c r="T324" s="78">
        <f t="shared" si="164"/>
        <v>0</v>
      </c>
      <c r="U324" s="78"/>
      <c r="V324" s="78">
        <f t="shared" si="171"/>
        <v>0</v>
      </c>
      <c r="W324" s="78">
        <f t="shared" si="172"/>
        <v>2</v>
      </c>
      <c r="X324" s="78">
        <f t="shared" si="166"/>
        <v>0</v>
      </c>
      <c r="Y324" s="78"/>
      <c r="Z324" s="78"/>
      <c r="AA324" s="78">
        <f t="shared" si="177"/>
        <v>0</v>
      </c>
      <c r="AB324" s="78">
        <f t="shared" si="178"/>
        <v>0</v>
      </c>
      <c r="AC324" s="78"/>
      <c r="AD324" s="78">
        <f t="shared" ref="AD324:AF344" si="186">K324</f>
        <v>1</v>
      </c>
      <c r="AE324" s="65">
        <f t="shared" si="186"/>
        <v>0</v>
      </c>
      <c r="AF324" s="65">
        <f t="shared" si="186"/>
        <v>0</v>
      </c>
      <c r="AG324" s="65">
        <f t="shared" si="162"/>
        <v>4</v>
      </c>
      <c r="AH324" s="90">
        <f t="shared" ref="AH324:AI344" si="187">I324</f>
        <v>127.83</v>
      </c>
      <c r="AI324" s="90">
        <f t="shared" si="187"/>
        <v>42.61</v>
      </c>
      <c r="AJ324" s="78"/>
      <c r="AK324" s="78"/>
      <c r="AL324" s="78">
        <f t="shared" si="175"/>
        <v>2</v>
      </c>
      <c r="AM324" s="78"/>
      <c r="AN324" s="78"/>
      <c r="AO324" s="78"/>
      <c r="AP324" s="79"/>
      <c r="AQ324" s="91">
        <f t="shared" si="181"/>
        <v>0</v>
      </c>
      <c r="AR324" s="81"/>
      <c r="AS324" s="108"/>
      <c r="AT324" s="109"/>
      <c r="AU324" s="109"/>
      <c r="AV324" s="110"/>
      <c r="AW324" s="110"/>
      <c r="AX324" s="111"/>
    </row>
    <row r="325" spans="1:50" s="70" customFormat="1" ht="16.5" x14ac:dyDescent="0.25">
      <c r="A325" s="101"/>
      <c r="B325" s="46" t="s">
        <v>401</v>
      </c>
      <c r="C325" s="104" t="s">
        <v>288</v>
      </c>
      <c r="D325" s="103">
        <v>49.5</v>
      </c>
      <c r="E325" s="99" t="s">
        <v>196</v>
      </c>
      <c r="F325" s="104"/>
      <c r="G325" s="105">
        <v>0</v>
      </c>
      <c r="H325" s="104"/>
      <c r="I325" s="106">
        <f t="shared" si="184"/>
        <v>148.5</v>
      </c>
      <c r="J325" s="106">
        <f t="shared" si="185"/>
        <v>49.5</v>
      </c>
      <c r="K325" s="97">
        <v>1</v>
      </c>
      <c r="L325" s="97"/>
      <c r="M325" s="97"/>
      <c r="N325" s="107">
        <f t="shared" si="183"/>
        <v>49.5</v>
      </c>
      <c r="O325" s="78"/>
      <c r="P325" s="101">
        <f t="shared" si="182"/>
        <v>1</v>
      </c>
      <c r="Q325" s="101">
        <f t="shared" si="159"/>
        <v>1</v>
      </c>
      <c r="R325" s="78"/>
      <c r="S325" s="78">
        <f t="shared" si="163"/>
        <v>0</v>
      </c>
      <c r="T325" s="78">
        <f t="shared" si="164"/>
        <v>0</v>
      </c>
      <c r="U325" s="78"/>
      <c r="V325" s="78">
        <f t="shared" si="171"/>
        <v>0</v>
      </c>
      <c r="W325" s="78">
        <f t="shared" si="172"/>
        <v>0</v>
      </c>
      <c r="X325" s="78">
        <f t="shared" si="166"/>
        <v>0</v>
      </c>
      <c r="Y325" s="78"/>
      <c r="Z325" s="78"/>
      <c r="AA325" s="78">
        <f t="shared" si="177"/>
        <v>0</v>
      </c>
      <c r="AB325" s="78">
        <f t="shared" si="178"/>
        <v>0</v>
      </c>
      <c r="AC325" s="78"/>
      <c r="AD325" s="78">
        <f t="shared" si="186"/>
        <v>1</v>
      </c>
      <c r="AE325" s="65">
        <f t="shared" si="186"/>
        <v>0</v>
      </c>
      <c r="AF325" s="65">
        <f t="shared" si="186"/>
        <v>0</v>
      </c>
      <c r="AG325" s="65">
        <f t="shared" si="162"/>
        <v>4</v>
      </c>
      <c r="AH325" s="90">
        <f t="shared" si="187"/>
        <v>148.5</v>
      </c>
      <c r="AI325" s="90">
        <f t="shared" si="187"/>
        <v>49.5</v>
      </c>
      <c r="AJ325" s="78"/>
      <c r="AK325" s="78"/>
      <c r="AL325" s="78">
        <f t="shared" si="175"/>
        <v>0</v>
      </c>
      <c r="AM325" s="78"/>
      <c r="AN325" s="78"/>
      <c r="AO325" s="78"/>
      <c r="AP325" s="79"/>
      <c r="AQ325" s="91">
        <f t="shared" si="181"/>
        <v>0</v>
      </c>
      <c r="AR325" s="81"/>
      <c r="AS325" s="108"/>
      <c r="AT325" s="109"/>
      <c r="AU325" s="109"/>
      <c r="AV325" s="110"/>
      <c r="AW325" s="110"/>
      <c r="AX325" s="111"/>
    </row>
    <row r="326" spans="1:50" s="70" customFormat="1" ht="16.5" x14ac:dyDescent="0.25">
      <c r="A326" s="101"/>
      <c r="B326" s="46" t="s">
        <v>402</v>
      </c>
      <c r="C326" s="104" t="s">
        <v>288</v>
      </c>
      <c r="D326" s="103">
        <v>40.909999999999997</v>
      </c>
      <c r="E326" s="99" t="s">
        <v>196</v>
      </c>
      <c r="F326" s="105">
        <v>2</v>
      </c>
      <c r="G326" s="104"/>
      <c r="H326" s="104"/>
      <c r="I326" s="106">
        <f t="shared" si="184"/>
        <v>122.72999999999999</v>
      </c>
      <c r="J326" s="106">
        <f t="shared" si="185"/>
        <v>40.909999999999997</v>
      </c>
      <c r="K326" s="97">
        <v>1</v>
      </c>
      <c r="L326" s="97"/>
      <c r="M326" s="97"/>
      <c r="N326" s="107">
        <f t="shared" si="183"/>
        <v>40.909999999999997</v>
      </c>
      <c r="O326" s="78"/>
      <c r="P326" s="101">
        <f t="shared" si="182"/>
        <v>1</v>
      </c>
      <c r="Q326" s="101">
        <f t="shared" si="159"/>
        <v>1</v>
      </c>
      <c r="R326" s="78"/>
      <c r="S326" s="78">
        <f t="shared" si="163"/>
        <v>0</v>
      </c>
      <c r="T326" s="78">
        <f t="shared" si="164"/>
        <v>0</v>
      </c>
      <c r="U326" s="78"/>
      <c r="V326" s="78">
        <f t="shared" si="171"/>
        <v>0</v>
      </c>
      <c r="W326" s="78">
        <f t="shared" si="172"/>
        <v>4</v>
      </c>
      <c r="X326" s="78">
        <f t="shared" si="166"/>
        <v>0</v>
      </c>
      <c r="Y326" s="78"/>
      <c r="Z326" s="78"/>
      <c r="AA326" s="78">
        <f t="shared" si="177"/>
        <v>0</v>
      </c>
      <c r="AB326" s="78">
        <f t="shared" si="178"/>
        <v>0</v>
      </c>
      <c r="AC326" s="78"/>
      <c r="AD326" s="78">
        <f t="shared" si="186"/>
        <v>1</v>
      </c>
      <c r="AE326" s="65">
        <f t="shared" si="186"/>
        <v>0</v>
      </c>
      <c r="AF326" s="65">
        <f t="shared" si="186"/>
        <v>0</v>
      </c>
      <c r="AG326" s="65">
        <f t="shared" si="162"/>
        <v>4</v>
      </c>
      <c r="AH326" s="90">
        <f t="shared" si="187"/>
        <v>122.72999999999999</v>
      </c>
      <c r="AI326" s="90">
        <f t="shared" si="187"/>
        <v>40.909999999999997</v>
      </c>
      <c r="AJ326" s="78"/>
      <c r="AK326" s="78"/>
      <c r="AL326" s="78">
        <f t="shared" si="175"/>
        <v>4</v>
      </c>
      <c r="AM326" s="78"/>
      <c r="AN326" s="78"/>
      <c r="AO326" s="78"/>
      <c r="AP326" s="79"/>
      <c r="AQ326" s="91">
        <f t="shared" si="181"/>
        <v>0</v>
      </c>
      <c r="AR326" s="81"/>
      <c r="AS326" s="108"/>
      <c r="AT326" s="109"/>
      <c r="AU326" s="109"/>
      <c r="AV326" s="110"/>
      <c r="AW326" s="110"/>
      <c r="AX326" s="111"/>
    </row>
    <row r="327" spans="1:50" s="70" customFormat="1" ht="16.5" x14ac:dyDescent="0.25">
      <c r="A327" s="101"/>
      <c r="B327" s="46" t="s">
        <v>403</v>
      </c>
      <c r="C327" s="104" t="s">
        <v>288</v>
      </c>
      <c r="D327" s="103">
        <f>37.16+4</f>
        <v>41.16</v>
      </c>
      <c r="E327" s="99" t="s">
        <v>196</v>
      </c>
      <c r="F327" s="104"/>
      <c r="G327" s="105">
        <v>0</v>
      </c>
      <c r="H327" s="104"/>
      <c r="I327" s="106">
        <f t="shared" si="184"/>
        <v>123.47999999999999</v>
      </c>
      <c r="J327" s="106">
        <f t="shared" si="185"/>
        <v>41.16</v>
      </c>
      <c r="K327" s="97">
        <v>1</v>
      </c>
      <c r="L327" s="97"/>
      <c r="M327" s="97"/>
      <c r="N327" s="107">
        <f t="shared" si="183"/>
        <v>41.16</v>
      </c>
      <c r="O327" s="78"/>
      <c r="P327" s="101">
        <f t="shared" si="182"/>
        <v>1</v>
      </c>
      <c r="Q327" s="101">
        <f t="shared" si="159"/>
        <v>1</v>
      </c>
      <c r="R327" s="78"/>
      <c r="S327" s="78">
        <f t="shared" si="163"/>
        <v>0</v>
      </c>
      <c r="T327" s="78">
        <f t="shared" si="164"/>
        <v>0</v>
      </c>
      <c r="U327" s="78"/>
      <c r="V327" s="78">
        <f t="shared" si="171"/>
        <v>0</v>
      </c>
      <c r="W327" s="78">
        <f t="shared" si="172"/>
        <v>0</v>
      </c>
      <c r="X327" s="78">
        <f t="shared" si="166"/>
        <v>0</v>
      </c>
      <c r="Y327" s="78"/>
      <c r="Z327" s="78"/>
      <c r="AA327" s="78">
        <f t="shared" si="177"/>
        <v>0</v>
      </c>
      <c r="AB327" s="78">
        <f t="shared" si="178"/>
        <v>0</v>
      </c>
      <c r="AC327" s="78"/>
      <c r="AD327" s="78">
        <f t="shared" si="186"/>
        <v>1</v>
      </c>
      <c r="AE327" s="65">
        <f t="shared" si="186"/>
        <v>0</v>
      </c>
      <c r="AF327" s="65">
        <f t="shared" si="186"/>
        <v>0</v>
      </c>
      <c r="AG327" s="65">
        <f t="shared" si="162"/>
        <v>4</v>
      </c>
      <c r="AH327" s="90">
        <f t="shared" si="187"/>
        <v>123.47999999999999</v>
      </c>
      <c r="AI327" s="90">
        <f t="shared" si="187"/>
        <v>41.16</v>
      </c>
      <c r="AJ327" s="78"/>
      <c r="AK327" s="78"/>
      <c r="AL327" s="78">
        <f t="shared" si="175"/>
        <v>0</v>
      </c>
      <c r="AM327" s="78"/>
      <c r="AN327" s="78"/>
      <c r="AO327" s="78"/>
      <c r="AP327" s="79"/>
      <c r="AQ327" s="91">
        <f t="shared" si="181"/>
        <v>0</v>
      </c>
      <c r="AR327" s="81"/>
      <c r="AS327" s="108"/>
      <c r="AT327" s="109"/>
      <c r="AU327" s="109"/>
      <c r="AV327" s="110"/>
      <c r="AW327" s="110"/>
      <c r="AX327" s="111"/>
    </row>
    <row r="328" spans="1:50" s="70" customFormat="1" ht="16.5" x14ac:dyDescent="0.25">
      <c r="A328" s="101"/>
      <c r="B328" s="46" t="s">
        <v>404</v>
      </c>
      <c r="C328" s="104" t="s">
        <v>1</v>
      </c>
      <c r="D328" s="103">
        <v>38.22</v>
      </c>
      <c r="E328" s="99" t="s">
        <v>196</v>
      </c>
      <c r="F328" s="104"/>
      <c r="G328" s="105">
        <v>3</v>
      </c>
      <c r="H328" s="104"/>
      <c r="I328" s="106">
        <f t="shared" si="184"/>
        <v>114.66</v>
      </c>
      <c r="J328" s="106">
        <f t="shared" si="185"/>
        <v>38.22</v>
      </c>
      <c r="K328" s="97">
        <v>1</v>
      </c>
      <c r="L328" s="97"/>
      <c r="M328" s="97"/>
      <c r="N328" s="107">
        <f t="shared" si="183"/>
        <v>38.22</v>
      </c>
      <c r="O328" s="78">
        <v>0.5</v>
      </c>
      <c r="P328" s="101">
        <v>1</v>
      </c>
      <c r="Q328" s="101"/>
      <c r="R328" s="78">
        <v>1</v>
      </c>
      <c r="S328" s="78"/>
      <c r="T328" s="78"/>
      <c r="U328" s="78">
        <v>1</v>
      </c>
      <c r="V328" s="78">
        <f t="shared" si="171"/>
        <v>0</v>
      </c>
      <c r="W328" s="78">
        <f t="shared" si="172"/>
        <v>6</v>
      </c>
      <c r="X328" s="78">
        <f t="shared" si="166"/>
        <v>1</v>
      </c>
      <c r="Y328" s="78"/>
      <c r="Z328" s="78"/>
      <c r="AA328" s="78">
        <f t="shared" si="177"/>
        <v>0</v>
      </c>
      <c r="AB328" s="78">
        <f t="shared" si="178"/>
        <v>0</v>
      </c>
      <c r="AC328" s="78"/>
      <c r="AD328" s="78">
        <f t="shared" si="186"/>
        <v>1</v>
      </c>
      <c r="AE328" s="65">
        <f t="shared" si="186"/>
        <v>0</v>
      </c>
      <c r="AF328" s="65">
        <f t="shared" si="186"/>
        <v>0</v>
      </c>
      <c r="AG328" s="65">
        <f t="shared" si="162"/>
        <v>4</v>
      </c>
      <c r="AH328" s="90">
        <f t="shared" si="187"/>
        <v>114.66</v>
      </c>
      <c r="AI328" s="90">
        <f t="shared" si="187"/>
        <v>38.22</v>
      </c>
      <c r="AJ328" s="78"/>
      <c r="AK328" s="78"/>
      <c r="AL328" s="78">
        <f t="shared" si="175"/>
        <v>6</v>
      </c>
      <c r="AM328" s="78"/>
      <c r="AN328" s="78"/>
      <c r="AO328" s="78"/>
      <c r="AP328" s="79"/>
      <c r="AQ328" s="91">
        <f t="shared" si="181"/>
        <v>0</v>
      </c>
      <c r="AR328" s="81"/>
      <c r="AS328" s="108"/>
      <c r="AT328" s="109"/>
      <c r="AU328" s="109"/>
      <c r="AV328" s="110"/>
      <c r="AW328" s="110"/>
      <c r="AX328" s="111"/>
    </row>
    <row r="329" spans="1:50" s="70" customFormat="1" ht="15.75" x14ac:dyDescent="0.25">
      <c r="A329" s="101"/>
      <c r="B329" s="9" t="s">
        <v>405</v>
      </c>
      <c r="C329" s="104"/>
      <c r="D329" s="103"/>
      <c r="E329" s="104"/>
      <c r="F329" s="104"/>
      <c r="G329" s="104"/>
      <c r="H329" s="104"/>
      <c r="I329" s="106">
        <f t="shared" si="184"/>
        <v>0</v>
      </c>
      <c r="J329" s="106">
        <f t="shared" si="185"/>
        <v>0</v>
      </c>
      <c r="K329" s="97"/>
      <c r="L329" s="97"/>
      <c r="M329" s="97"/>
      <c r="N329" s="107">
        <f>D329</f>
        <v>0</v>
      </c>
      <c r="O329" s="78"/>
      <c r="P329" s="101">
        <f>K329</f>
        <v>0</v>
      </c>
      <c r="Q329" s="101">
        <f t="shared" si="159"/>
        <v>0</v>
      </c>
      <c r="R329" s="78"/>
      <c r="S329" s="78">
        <f t="shared" si="163"/>
        <v>0</v>
      </c>
      <c r="T329" s="78">
        <f t="shared" si="164"/>
        <v>0</v>
      </c>
      <c r="U329" s="78"/>
      <c r="V329" s="78">
        <f t="shared" si="171"/>
        <v>0</v>
      </c>
      <c r="W329" s="78">
        <f t="shared" si="172"/>
        <v>0</v>
      </c>
      <c r="X329" s="78">
        <f t="shared" si="166"/>
        <v>0</v>
      </c>
      <c r="Y329" s="78"/>
      <c r="Z329" s="78"/>
      <c r="AA329" s="78">
        <f t="shared" si="177"/>
        <v>0</v>
      </c>
      <c r="AB329" s="78">
        <f t="shared" si="178"/>
        <v>0</v>
      </c>
      <c r="AC329" s="78"/>
      <c r="AD329" s="78">
        <f t="shared" si="186"/>
        <v>0</v>
      </c>
      <c r="AE329" s="65">
        <f t="shared" si="186"/>
        <v>0</v>
      </c>
      <c r="AF329" s="65">
        <f t="shared" si="186"/>
        <v>0</v>
      </c>
      <c r="AG329" s="65">
        <f t="shared" si="162"/>
        <v>0</v>
      </c>
      <c r="AH329" s="90">
        <f t="shared" si="187"/>
        <v>0</v>
      </c>
      <c r="AI329" s="90">
        <f t="shared" si="187"/>
        <v>0</v>
      </c>
      <c r="AJ329" s="78"/>
      <c r="AK329" s="78"/>
      <c r="AL329" s="78">
        <f t="shared" si="175"/>
        <v>0</v>
      </c>
      <c r="AM329" s="78"/>
      <c r="AN329" s="78"/>
      <c r="AO329" s="78"/>
      <c r="AP329" s="79"/>
      <c r="AQ329" s="114"/>
      <c r="AR329" s="81"/>
      <c r="AS329" s="108"/>
      <c r="AT329" s="109"/>
      <c r="AU329" s="109"/>
      <c r="AV329" s="110"/>
      <c r="AW329" s="110"/>
      <c r="AX329" s="111"/>
    </row>
    <row r="330" spans="1:50" s="70" customFormat="1" ht="15.75" x14ac:dyDescent="0.25">
      <c r="A330" s="101"/>
      <c r="B330" s="9" t="s">
        <v>400</v>
      </c>
      <c r="C330" s="104"/>
      <c r="D330" s="103"/>
      <c r="E330" s="104"/>
      <c r="F330" s="104"/>
      <c r="G330" s="104"/>
      <c r="H330" s="104"/>
      <c r="I330" s="106">
        <f t="shared" si="184"/>
        <v>0</v>
      </c>
      <c r="J330" s="106">
        <f t="shared" si="185"/>
        <v>0</v>
      </c>
      <c r="K330" s="100">
        <v>1</v>
      </c>
      <c r="L330" s="87"/>
      <c r="M330" s="87"/>
      <c r="N330" s="90"/>
      <c r="O330" s="78">
        <v>8</v>
      </c>
      <c r="P330" s="101"/>
      <c r="Q330" s="101"/>
      <c r="R330" s="78">
        <v>1</v>
      </c>
      <c r="S330" s="78">
        <v>1</v>
      </c>
      <c r="T330" s="78">
        <v>3</v>
      </c>
      <c r="U330" s="78">
        <v>1</v>
      </c>
      <c r="V330" s="65">
        <f t="shared" si="171"/>
        <v>0</v>
      </c>
      <c r="W330" s="78">
        <f t="shared" si="172"/>
        <v>0</v>
      </c>
      <c r="X330" s="78">
        <f t="shared" si="166"/>
        <v>1</v>
      </c>
      <c r="Y330" s="78">
        <v>4</v>
      </c>
      <c r="Z330" s="78"/>
      <c r="AA330" s="78">
        <f t="shared" si="177"/>
        <v>0</v>
      </c>
      <c r="AB330" s="78">
        <f t="shared" si="178"/>
        <v>0</v>
      </c>
      <c r="AC330" s="78"/>
      <c r="AD330" s="78">
        <f t="shared" si="186"/>
        <v>1</v>
      </c>
      <c r="AE330" s="65">
        <f t="shared" si="186"/>
        <v>0</v>
      </c>
      <c r="AF330" s="65">
        <f t="shared" si="186"/>
        <v>0</v>
      </c>
      <c r="AG330" s="65">
        <f>(AD330+AE330+AF330)*4</f>
        <v>4</v>
      </c>
      <c r="AH330" s="90">
        <f t="shared" si="187"/>
        <v>0</v>
      </c>
      <c r="AI330" s="90">
        <f t="shared" si="187"/>
        <v>0</v>
      </c>
      <c r="AJ330" s="78">
        <v>8</v>
      </c>
      <c r="AK330" s="78">
        <v>8</v>
      </c>
      <c r="AL330" s="78">
        <f t="shared" si="175"/>
        <v>0</v>
      </c>
      <c r="AM330" s="78"/>
      <c r="AN330" s="78"/>
      <c r="AO330" s="78"/>
      <c r="AP330" s="79"/>
      <c r="AQ330" s="91">
        <f t="shared" ref="AQ330:AQ353" si="188">+N330-AI330</f>
        <v>0</v>
      </c>
      <c r="AR330" s="81"/>
      <c r="AS330" s="108"/>
      <c r="AT330" s="109"/>
      <c r="AU330" s="109"/>
      <c r="AV330" s="110"/>
      <c r="AW330" s="110"/>
      <c r="AX330" s="111"/>
    </row>
    <row r="331" spans="1:50" s="70" customFormat="1" ht="16.5" x14ac:dyDescent="0.25">
      <c r="A331" s="101"/>
      <c r="B331" s="10" t="s">
        <v>406</v>
      </c>
      <c r="C331" s="104" t="s">
        <v>288</v>
      </c>
      <c r="D331" s="103">
        <f>39.05+5</f>
        <v>44.05</v>
      </c>
      <c r="E331" s="99" t="s">
        <v>193</v>
      </c>
      <c r="F331" s="105">
        <v>1</v>
      </c>
      <c r="G331" s="105">
        <v>1</v>
      </c>
      <c r="H331" s="104"/>
      <c r="I331" s="106">
        <f t="shared" si="184"/>
        <v>132.14999999999998</v>
      </c>
      <c r="J331" s="106">
        <f t="shared" si="185"/>
        <v>44.05</v>
      </c>
      <c r="K331" s="97">
        <v>1</v>
      </c>
      <c r="L331" s="97"/>
      <c r="M331" s="97"/>
      <c r="N331" s="107">
        <f>D331</f>
        <v>44.05</v>
      </c>
      <c r="O331" s="78"/>
      <c r="P331" s="101">
        <f t="shared" ref="P331:P343" si="189">K331</f>
        <v>1</v>
      </c>
      <c r="Q331" s="101">
        <f t="shared" ref="Q331:Q351" si="190">P331</f>
        <v>1</v>
      </c>
      <c r="R331" s="78"/>
      <c r="S331" s="78">
        <f t="shared" si="163"/>
        <v>0</v>
      </c>
      <c r="T331" s="78">
        <f t="shared" si="164"/>
        <v>0</v>
      </c>
      <c r="U331" s="78"/>
      <c r="V331" s="78">
        <f t="shared" si="171"/>
        <v>0</v>
      </c>
      <c r="W331" s="78">
        <f t="shared" si="172"/>
        <v>4</v>
      </c>
      <c r="X331" s="78">
        <f t="shared" si="166"/>
        <v>0</v>
      </c>
      <c r="Y331" s="78"/>
      <c r="Z331" s="78"/>
      <c r="AA331" s="78">
        <f t="shared" si="177"/>
        <v>0</v>
      </c>
      <c r="AB331" s="78">
        <f t="shared" si="178"/>
        <v>0</v>
      </c>
      <c r="AC331" s="78"/>
      <c r="AD331" s="78">
        <f t="shared" si="186"/>
        <v>1</v>
      </c>
      <c r="AE331" s="65">
        <f t="shared" si="186"/>
        <v>0</v>
      </c>
      <c r="AF331" s="65">
        <f t="shared" si="186"/>
        <v>0</v>
      </c>
      <c r="AG331" s="65">
        <f t="shared" ref="AG331:AG352" si="191">(AD331+AE331+AF331)*4</f>
        <v>4</v>
      </c>
      <c r="AH331" s="90">
        <f t="shared" si="187"/>
        <v>132.14999999999998</v>
      </c>
      <c r="AI331" s="90">
        <f t="shared" si="187"/>
        <v>44.05</v>
      </c>
      <c r="AJ331" s="78"/>
      <c r="AK331" s="78"/>
      <c r="AL331" s="78">
        <f t="shared" si="175"/>
        <v>4</v>
      </c>
      <c r="AM331" s="78"/>
      <c r="AN331" s="78"/>
      <c r="AO331" s="78"/>
      <c r="AP331" s="79"/>
      <c r="AQ331" s="91">
        <f t="shared" si="188"/>
        <v>0</v>
      </c>
      <c r="AR331" s="81"/>
      <c r="AS331" s="108"/>
      <c r="AT331" s="109"/>
      <c r="AU331" s="109"/>
      <c r="AV331" s="110"/>
      <c r="AW331" s="110"/>
      <c r="AX331" s="111"/>
    </row>
    <row r="332" spans="1:50" s="70" customFormat="1" ht="16.5" x14ac:dyDescent="0.25">
      <c r="A332" s="101"/>
      <c r="B332" s="10" t="s">
        <v>407</v>
      </c>
      <c r="C332" s="104" t="s">
        <v>288</v>
      </c>
      <c r="D332" s="103">
        <v>46.35</v>
      </c>
      <c r="E332" s="99" t="s">
        <v>193</v>
      </c>
      <c r="F332" s="104"/>
      <c r="G332" s="105">
        <v>1</v>
      </c>
      <c r="H332" s="104"/>
      <c r="I332" s="106">
        <f t="shared" si="184"/>
        <v>139.05000000000001</v>
      </c>
      <c r="J332" s="106">
        <f t="shared" si="185"/>
        <v>46.35</v>
      </c>
      <c r="K332" s="97">
        <v>1</v>
      </c>
      <c r="L332" s="97"/>
      <c r="M332" s="97"/>
      <c r="N332" s="107">
        <f t="shared" ref="N332:N344" si="192">D332</f>
        <v>46.35</v>
      </c>
      <c r="O332" s="78"/>
      <c r="P332" s="101">
        <f t="shared" si="189"/>
        <v>1</v>
      </c>
      <c r="Q332" s="101">
        <f t="shared" si="190"/>
        <v>1</v>
      </c>
      <c r="R332" s="78"/>
      <c r="S332" s="78">
        <f t="shared" si="163"/>
        <v>0</v>
      </c>
      <c r="T332" s="78">
        <f t="shared" si="164"/>
        <v>0</v>
      </c>
      <c r="U332" s="78"/>
      <c r="V332" s="78">
        <f t="shared" si="171"/>
        <v>0</v>
      </c>
      <c r="W332" s="78">
        <f t="shared" si="172"/>
        <v>2</v>
      </c>
      <c r="X332" s="78">
        <f t="shared" si="166"/>
        <v>0</v>
      </c>
      <c r="Y332" s="78"/>
      <c r="Z332" s="78"/>
      <c r="AA332" s="78">
        <f t="shared" si="177"/>
        <v>0</v>
      </c>
      <c r="AB332" s="78">
        <f t="shared" si="178"/>
        <v>0</v>
      </c>
      <c r="AC332" s="78"/>
      <c r="AD332" s="78">
        <f t="shared" si="186"/>
        <v>1</v>
      </c>
      <c r="AE332" s="65">
        <f t="shared" si="186"/>
        <v>0</v>
      </c>
      <c r="AF332" s="65">
        <f t="shared" si="186"/>
        <v>0</v>
      </c>
      <c r="AG332" s="65">
        <f t="shared" si="191"/>
        <v>4</v>
      </c>
      <c r="AH332" s="90">
        <f t="shared" si="187"/>
        <v>139.05000000000001</v>
      </c>
      <c r="AI332" s="90">
        <f t="shared" si="187"/>
        <v>46.35</v>
      </c>
      <c r="AJ332" s="78"/>
      <c r="AK332" s="78"/>
      <c r="AL332" s="78">
        <f t="shared" si="175"/>
        <v>2</v>
      </c>
      <c r="AM332" s="78"/>
      <c r="AN332" s="78"/>
      <c r="AO332" s="78"/>
      <c r="AP332" s="79"/>
      <c r="AQ332" s="91">
        <f t="shared" si="188"/>
        <v>0</v>
      </c>
      <c r="AR332" s="81"/>
      <c r="AS332" s="108"/>
      <c r="AT332" s="109"/>
      <c r="AU332" s="109"/>
      <c r="AV332" s="110"/>
      <c r="AW332" s="110"/>
      <c r="AX332" s="111"/>
    </row>
    <row r="333" spans="1:50" s="70" customFormat="1" ht="16.5" x14ac:dyDescent="0.25">
      <c r="A333" s="101"/>
      <c r="B333" s="10" t="s">
        <v>408</v>
      </c>
      <c r="C333" s="104" t="s">
        <v>288</v>
      </c>
      <c r="D333" s="103">
        <v>44.88</v>
      </c>
      <c r="E333" s="99" t="s">
        <v>193</v>
      </c>
      <c r="F333" s="104"/>
      <c r="G333" s="105">
        <v>0</v>
      </c>
      <c r="H333" s="104"/>
      <c r="I333" s="106">
        <f t="shared" si="184"/>
        <v>134.64000000000001</v>
      </c>
      <c r="J333" s="106">
        <f t="shared" si="185"/>
        <v>44.88</v>
      </c>
      <c r="K333" s="97">
        <v>1</v>
      </c>
      <c r="L333" s="97"/>
      <c r="M333" s="97"/>
      <c r="N333" s="107">
        <f t="shared" si="192"/>
        <v>44.88</v>
      </c>
      <c r="O333" s="78"/>
      <c r="P333" s="101">
        <f t="shared" si="189"/>
        <v>1</v>
      </c>
      <c r="Q333" s="101">
        <f t="shared" si="190"/>
        <v>1</v>
      </c>
      <c r="R333" s="78"/>
      <c r="S333" s="78">
        <f t="shared" si="163"/>
        <v>0</v>
      </c>
      <c r="T333" s="78">
        <f t="shared" si="164"/>
        <v>0</v>
      </c>
      <c r="U333" s="78"/>
      <c r="V333" s="78">
        <f t="shared" si="171"/>
        <v>0</v>
      </c>
      <c r="W333" s="78">
        <f t="shared" si="172"/>
        <v>0</v>
      </c>
      <c r="X333" s="78">
        <f t="shared" si="166"/>
        <v>0</v>
      </c>
      <c r="Y333" s="78"/>
      <c r="Z333" s="78"/>
      <c r="AA333" s="78">
        <f t="shared" si="177"/>
        <v>0</v>
      </c>
      <c r="AB333" s="78">
        <f t="shared" si="178"/>
        <v>0</v>
      </c>
      <c r="AC333" s="78"/>
      <c r="AD333" s="78">
        <f t="shared" si="186"/>
        <v>1</v>
      </c>
      <c r="AE333" s="65">
        <f t="shared" si="186"/>
        <v>0</v>
      </c>
      <c r="AF333" s="65">
        <f t="shared" si="186"/>
        <v>0</v>
      </c>
      <c r="AG333" s="65">
        <f t="shared" si="191"/>
        <v>4</v>
      </c>
      <c r="AH333" s="90">
        <f t="shared" si="187"/>
        <v>134.64000000000001</v>
      </c>
      <c r="AI333" s="90">
        <f t="shared" si="187"/>
        <v>44.88</v>
      </c>
      <c r="AJ333" s="78"/>
      <c r="AK333" s="78"/>
      <c r="AL333" s="78">
        <f t="shared" si="175"/>
        <v>0</v>
      </c>
      <c r="AM333" s="78"/>
      <c r="AN333" s="78"/>
      <c r="AO333" s="78"/>
      <c r="AP333" s="79"/>
      <c r="AQ333" s="91">
        <f t="shared" si="188"/>
        <v>0</v>
      </c>
      <c r="AR333" s="81"/>
      <c r="AS333" s="108"/>
      <c r="AT333" s="109"/>
      <c r="AU333" s="109"/>
      <c r="AV333" s="110"/>
      <c r="AW333" s="110"/>
      <c r="AX333" s="111"/>
    </row>
    <row r="334" spans="1:50" s="70" customFormat="1" ht="16.5" x14ac:dyDescent="0.25">
      <c r="A334" s="101"/>
      <c r="B334" s="10" t="s">
        <v>409</v>
      </c>
      <c r="C334" s="104" t="s">
        <v>288</v>
      </c>
      <c r="D334" s="103">
        <v>52.66</v>
      </c>
      <c r="E334" s="99" t="s">
        <v>193</v>
      </c>
      <c r="F334" s="104"/>
      <c r="G334" s="105">
        <v>0</v>
      </c>
      <c r="H334" s="104"/>
      <c r="I334" s="106">
        <f t="shared" si="184"/>
        <v>157.97999999999999</v>
      </c>
      <c r="J334" s="106">
        <f t="shared" si="185"/>
        <v>52.66</v>
      </c>
      <c r="K334" s="97">
        <v>1</v>
      </c>
      <c r="L334" s="97"/>
      <c r="M334" s="97"/>
      <c r="N334" s="107">
        <f t="shared" si="192"/>
        <v>52.66</v>
      </c>
      <c r="O334" s="78"/>
      <c r="P334" s="101">
        <f t="shared" si="189"/>
        <v>1</v>
      </c>
      <c r="Q334" s="101">
        <f t="shared" si="190"/>
        <v>1</v>
      </c>
      <c r="R334" s="78"/>
      <c r="S334" s="78">
        <f t="shared" ref="S334:S351" si="193">R334</f>
        <v>0</v>
      </c>
      <c r="T334" s="78">
        <f t="shared" ref="T334:T351" si="194">S334/2*3</f>
        <v>0</v>
      </c>
      <c r="U334" s="78"/>
      <c r="V334" s="78">
        <f t="shared" si="171"/>
        <v>0</v>
      </c>
      <c r="W334" s="78">
        <f t="shared" si="172"/>
        <v>0</v>
      </c>
      <c r="X334" s="78">
        <f t="shared" si="166"/>
        <v>0</v>
      </c>
      <c r="Y334" s="78"/>
      <c r="Z334" s="78"/>
      <c r="AA334" s="78">
        <f t="shared" si="177"/>
        <v>0</v>
      </c>
      <c r="AB334" s="78">
        <f t="shared" si="178"/>
        <v>0</v>
      </c>
      <c r="AC334" s="78"/>
      <c r="AD334" s="78">
        <f t="shared" si="186"/>
        <v>1</v>
      </c>
      <c r="AE334" s="65">
        <f t="shared" si="186"/>
        <v>0</v>
      </c>
      <c r="AF334" s="65">
        <f t="shared" si="186"/>
        <v>0</v>
      </c>
      <c r="AG334" s="65">
        <f t="shared" si="191"/>
        <v>4</v>
      </c>
      <c r="AH334" s="90">
        <f t="shared" si="187"/>
        <v>157.97999999999999</v>
      </c>
      <c r="AI334" s="90">
        <f t="shared" si="187"/>
        <v>52.66</v>
      </c>
      <c r="AJ334" s="78"/>
      <c r="AK334" s="78"/>
      <c r="AL334" s="78">
        <f t="shared" si="175"/>
        <v>0</v>
      </c>
      <c r="AM334" s="78"/>
      <c r="AN334" s="78"/>
      <c r="AO334" s="78"/>
      <c r="AP334" s="79"/>
      <c r="AQ334" s="91">
        <f t="shared" si="188"/>
        <v>0</v>
      </c>
      <c r="AR334" s="81"/>
      <c r="AS334" s="108"/>
      <c r="AT334" s="109"/>
      <c r="AU334" s="109"/>
      <c r="AV334" s="110"/>
      <c r="AW334" s="110"/>
      <c r="AX334" s="111"/>
    </row>
    <row r="335" spans="1:50" s="70" customFormat="1" ht="16.5" x14ac:dyDescent="0.25">
      <c r="A335" s="101"/>
      <c r="B335" s="10" t="s">
        <v>410</v>
      </c>
      <c r="C335" s="104" t="s">
        <v>288</v>
      </c>
      <c r="D335" s="103">
        <v>46.13</v>
      </c>
      <c r="E335" s="99" t="s">
        <v>193</v>
      </c>
      <c r="F335" s="104"/>
      <c r="G335" s="105">
        <v>0</v>
      </c>
      <c r="H335" s="104"/>
      <c r="I335" s="106">
        <f t="shared" si="184"/>
        <v>138.39000000000001</v>
      </c>
      <c r="J335" s="106">
        <f t="shared" si="185"/>
        <v>46.13</v>
      </c>
      <c r="K335" s="97">
        <v>1</v>
      </c>
      <c r="L335" s="97"/>
      <c r="M335" s="97"/>
      <c r="N335" s="107">
        <f t="shared" si="192"/>
        <v>46.13</v>
      </c>
      <c r="O335" s="78"/>
      <c r="P335" s="101">
        <f t="shared" si="189"/>
        <v>1</v>
      </c>
      <c r="Q335" s="101">
        <f t="shared" si="190"/>
        <v>1</v>
      </c>
      <c r="R335" s="78"/>
      <c r="S335" s="78">
        <f t="shared" si="193"/>
        <v>0</v>
      </c>
      <c r="T335" s="78">
        <f t="shared" si="194"/>
        <v>0</v>
      </c>
      <c r="U335" s="78"/>
      <c r="V335" s="78">
        <f t="shared" si="171"/>
        <v>0</v>
      </c>
      <c r="W335" s="78">
        <f t="shared" si="172"/>
        <v>0</v>
      </c>
      <c r="X335" s="78">
        <f t="shared" si="166"/>
        <v>0</v>
      </c>
      <c r="Y335" s="78"/>
      <c r="Z335" s="78"/>
      <c r="AA335" s="78">
        <f t="shared" si="177"/>
        <v>0</v>
      </c>
      <c r="AB335" s="78">
        <f t="shared" si="178"/>
        <v>0</v>
      </c>
      <c r="AC335" s="78"/>
      <c r="AD335" s="78">
        <f t="shared" si="186"/>
        <v>1</v>
      </c>
      <c r="AE335" s="65">
        <f t="shared" si="186"/>
        <v>0</v>
      </c>
      <c r="AF335" s="65">
        <f t="shared" si="186"/>
        <v>0</v>
      </c>
      <c r="AG335" s="65">
        <f t="shared" si="191"/>
        <v>4</v>
      </c>
      <c r="AH335" s="90">
        <f t="shared" si="187"/>
        <v>138.39000000000001</v>
      </c>
      <c r="AI335" s="90">
        <f t="shared" si="187"/>
        <v>46.13</v>
      </c>
      <c r="AJ335" s="78"/>
      <c r="AK335" s="78"/>
      <c r="AL335" s="78">
        <f t="shared" si="175"/>
        <v>0</v>
      </c>
      <c r="AM335" s="78"/>
      <c r="AN335" s="78"/>
      <c r="AO335" s="78"/>
      <c r="AP335" s="79"/>
      <c r="AQ335" s="91">
        <f t="shared" si="188"/>
        <v>0</v>
      </c>
      <c r="AR335" s="81"/>
      <c r="AS335" s="108"/>
      <c r="AT335" s="109"/>
      <c r="AU335" s="109"/>
      <c r="AV335" s="110"/>
      <c r="AW335" s="110"/>
      <c r="AX335" s="111"/>
    </row>
    <row r="336" spans="1:50" s="70" customFormat="1" ht="16.5" x14ac:dyDescent="0.25">
      <c r="A336" s="101"/>
      <c r="B336" s="10" t="s">
        <v>411</v>
      </c>
      <c r="C336" s="104" t="s">
        <v>288</v>
      </c>
      <c r="D336" s="103">
        <v>49.03</v>
      </c>
      <c r="E336" s="99" t="s">
        <v>193</v>
      </c>
      <c r="F336" s="105">
        <v>1</v>
      </c>
      <c r="G336" s="105">
        <v>1</v>
      </c>
      <c r="H336" s="104"/>
      <c r="I336" s="106">
        <f t="shared" si="184"/>
        <v>147.09</v>
      </c>
      <c r="J336" s="106">
        <f t="shared" si="185"/>
        <v>49.03</v>
      </c>
      <c r="K336" s="97">
        <v>1</v>
      </c>
      <c r="L336" s="97"/>
      <c r="M336" s="97"/>
      <c r="N336" s="107">
        <f t="shared" si="192"/>
        <v>49.03</v>
      </c>
      <c r="O336" s="78"/>
      <c r="P336" s="101">
        <f t="shared" si="189"/>
        <v>1</v>
      </c>
      <c r="Q336" s="101">
        <f t="shared" si="190"/>
        <v>1</v>
      </c>
      <c r="R336" s="78"/>
      <c r="S336" s="78">
        <f t="shared" si="193"/>
        <v>0</v>
      </c>
      <c r="T336" s="78">
        <f t="shared" si="194"/>
        <v>0</v>
      </c>
      <c r="U336" s="78"/>
      <c r="V336" s="78">
        <f t="shared" si="171"/>
        <v>0</v>
      </c>
      <c r="W336" s="78">
        <f t="shared" si="172"/>
        <v>4</v>
      </c>
      <c r="X336" s="78">
        <f t="shared" si="166"/>
        <v>0</v>
      </c>
      <c r="Y336" s="78"/>
      <c r="Z336" s="78"/>
      <c r="AA336" s="78">
        <f t="shared" si="177"/>
        <v>0</v>
      </c>
      <c r="AB336" s="78">
        <f t="shared" si="178"/>
        <v>0</v>
      </c>
      <c r="AC336" s="78"/>
      <c r="AD336" s="78">
        <f t="shared" si="186"/>
        <v>1</v>
      </c>
      <c r="AE336" s="65">
        <f t="shared" si="186"/>
        <v>0</v>
      </c>
      <c r="AF336" s="65">
        <f t="shared" si="186"/>
        <v>0</v>
      </c>
      <c r="AG336" s="65">
        <f t="shared" si="191"/>
        <v>4</v>
      </c>
      <c r="AH336" s="90">
        <f t="shared" si="187"/>
        <v>147.09</v>
      </c>
      <c r="AI336" s="90">
        <f t="shared" si="187"/>
        <v>49.03</v>
      </c>
      <c r="AJ336" s="78"/>
      <c r="AK336" s="78"/>
      <c r="AL336" s="78">
        <f t="shared" si="175"/>
        <v>4</v>
      </c>
      <c r="AM336" s="78"/>
      <c r="AN336" s="78"/>
      <c r="AO336" s="78"/>
      <c r="AP336" s="79"/>
      <c r="AQ336" s="91">
        <f t="shared" si="188"/>
        <v>0</v>
      </c>
      <c r="AR336" s="81"/>
      <c r="AS336" s="108"/>
      <c r="AT336" s="109"/>
      <c r="AU336" s="109"/>
      <c r="AV336" s="110"/>
      <c r="AW336" s="110"/>
      <c r="AX336" s="111"/>
    </row>
    <row r="337" spans="1:50" s="70" customFormat="1" ht="16.5" x14ac:dyDescent="0.25">
      <c r="A337" s="101"/>
      <c r="B337" s="10" t="s">
        <v>412</v>
      </c>
      <c r="C337" s="104" t="s">
        <v>288</v>
      </c>
      <c r="D337" s="103">
        <v>40.14</v>
      </c>
      <c r="E337" s="99" t="s">
        <v>193</v>
      </c>
      <c r="F337" s="104"/>
      <c r="G337" s="105">
        <v>0</v>
      </c>
      <c r="H337" s="104"/>
      <c r="I337" s="106">
        <f t="shared" si="184"/>
        <v>120.42</v>
      </c>
      <c r="J337" s="106">
        <f t="shared" si="185"/>
        <v>40.14</v>
      </c>
      <c r="K337" s="97">
        <v>1</v>
      </c>
      <c r="L337" s="97"/>
      <c r="M337" s="97"/>
      <c r="N337" s="107">
        <f t="shared" si="192"/>
        <v>40.14</v>
      </c>
      <c r="O337" s="78"/>
      <c r="P337" s="101">
        <f t="shared" si="189"/>
        <v>1</v>
      </c>
      <c r="Q337" s="101">
        <f t="shared" si="190"/>
        <v>1</v>
      </c>
      <c r="R337" s="78"/>
      <c r="S337" s="78">
        <f t="shared" si="193"/>
        <v>0</v>
      </c>
      <c r="T337" s="78">
        <f t="shared" si="194"/>
        <v>0</v>
      </c>
      <c r="U337" s="78"/>
      <c r="V337" s="78">
        <f t="shared" si="171"/>
        <v>0</v>
      </c>
      <c r="W337" s="78">
        <f t="shared" si="172"/>
        <v>0</v>
      </c>
      <c r="X337" s="78">
        <f t="shared" ref="X337:X352" si="195">U337</f>
        <v>0</v>
      </c>
      <c r="Y337" s="78"/>
      <c r="Z337" s="78"/>
      <c r="AA337" s="78">
        <f t="shared" si="177"/>
        <v>0</v>
      </c>
      <c r="AB337" s="78">
        <f t="shared" si="178"/>
        <v>0</v>
      </c>
      <c r="AC337" s="78"/>
      <c r="AD337" s="78">
        <f t="shared" si="186"/>
        <v>1</v>
      </c>
      <c r="AE337" s="65">
        <f t="shared" si="186"/>
        <v>0</v>
      </c>
      <c r="AF337" s="65">
        <f t="shared" si="186"/>
        <v>0</v>
      </c>
      <c r="AG337" s="65">
        <f t="shared" si="191"/>
        <v>4</v>
      </c>
      <c r="AH337" s="90">
        <f t="shared" si="187"/>
        <v>120.42</v>
      </c>
      <c r="AI337" s="90">
        <f t="shared" si="187"/>
        <v>40.14</v>
      </c>
      <c r="AJ337" s="78"/>
      <c r="AK337" s="78"/>
      <c r="AL337" s="78">
        <f t="shared" si="175"/>
        <v>0</v>
      </c>
      <c r="AM337" s="78"/>
      <c r="AN337" s="78"/>
      <c r="AO337" s="78"/>
      <c r="AP337" s="79"/>
      <c r="AQ337" s="91">
        <f t="shared" si="188"/>
        <v>0</v>
      </c>
      <c r="AR337" s="81"/>
      <c r="AS337" s="108"/>
      <c r="AT337" s="109"/>
      <c r="AU337" s="109"/>
      <c r="AV337" s="110"/>
      <c r="AW337" s="110"/>
      <c r="AX337" s="111"/>
    </row>
    <row r="338" spans="1:50" s="70" customFormat="1" ht="16.5" x14ac:dyDescent="0.25">
      <c r="A338" s="101"/>
      <c r="B338" s="10" t="s">
        <v>413</v>
      </c>
      <c r="C338" s="104" t="s">
        <v>288</v>
      </c>
      <c r="D338" s="103">
        <v>54.31</v>
      </c>
      <c r="E338" s="99" t="s">
        <v>193</v>
      </c>
      <c r="F338" s="104"/>
      <c r="G338" s="105">
        <v>1</v>
      </c>
      <c r="H338" s="104"/>
      <c r="I338" s="106">
        <f t="shared" si="184"/>
        <v>162.93</v>
      </c>
      <c r="J338" s="106">
        <f t="shared" si="185"/>
        <v>54.31</v>
      </c>
      <c r="K338" s="97">
        <v>1</v>
      </c>
      <c r="L338" s="97"/>
      <c r="M338" s="97"/>
      <c r="N338" s="107">
        <f t="shared" si="192"/>
        <v>54.31</v>
      </c>
      <c r="O338" s="78"/>
      <c r="P338" s="101">
        <f t="shared" si="189"/>
        <v>1</v>
      </c>
      <c r="Q338" s="101">
        <f t="shared" si="190"/>
        <v>1</v>
      </c>
      <c r="R338" s="78"/>
      <c r="S338" s="78">
        <f t="shared" si="193"/>
        <v>0</v>
      </c>
      <c r="T338" s="78">
        <f t="shared" si="194"/>
        <v>0</v>
      </c>
      <c r="U338" s="78"/>
      <c r="V338" s="78">
        <f t="shared" si="171"/>
        <v>0</v>
      </c>
      <c r="W338" s="78">
        <f t="shared" si="172"/>
        <v>2</v>
      </c>
      <c r="X338" s="78">
        <f t="shared" si="195"/>
        <v>0</v>
      </c>
      <c r="Y338" s="78"/>
      <c r="Z338" s="78"/>
      <c r="AA338" s="78">
        <f t="shared" si="177"/>
        <v>0</v>
      </c>
      <c r="AB338" s="78">
        <f t="shared" si="178"/>
        <v>0</v>
      </c>
      <c r="AC338" s="78"/>
      <c r="AD338" s="78">
        <f t="shared" si="186"/>
        <v>1</v>
      </c>
      <c r="AE338" s="65">
        <f t="shared" si="186"/>
        <v>0</v>
      </c>
      <c r="AF338" s="65">
        <f t="shared" si="186"/>
        <v>0</v>
      </c>
      <c r="AG338" s="65">
        <f t="shared" si="191"/>
        <v>4</v>
      </c>
      <c r="AH338" s="90">
        <f t="shared" si="187"/>
        <v>162.93</v>
      </c>
      <c r="AI338" s="90">
        <f t="shared" si="187"/>
        <v>54.31</v>
      </c>
      <c r="AJ338" s="78"/>
      <c r="AK338" s="78"/>
      <c r="AL338" s="78">
        <f t="shared" si="175"/>
        <v>2</v>
      </c>
      <c r="AM338" s="78"/>
      <c r="AN338" s="78"/>
      <c r="AO338" s="78"/>
      <c r="AP338" s="79"/>
      <c r="AQ338" s="91">
        <f t="shared" si="188"/>
        <v>0</v>
      </c>
      <c r="AR338" s="81"/>
      <c r="AS338" s="108"/>
      <c r="AT338" s="109"/>
      <c r="AU338" s="109"/>
      <c r="AV338" s="110"/>
      <c r="AW338" s="110"/>
      <c r="AX338" s="111"/>
    </row>
    <row r="339" spans="1:50" s="70" customFormat="1" ht="16.5" x14ac:dyDescent="0.25">
      <c r="A339" s="101"/>
      <c r="B339" s="10" t="s">
        <v>414</v>
      </c>
      <c r="C339" s="104" t="s">
        <v>288</v>
      </c>
      <c r="D339" s="103">
        <v>45.99</v>
      </c>
      <c r="E339" s="99" t="s">
        <v>193</v>
      </c>
      <c r="F339" s="105">
        <v>1</v>
      </c>
      <c r="G339" s="105">
        <v>2</v>
      </c>
      <c r="H339" s="104"/>
      <c r="I339" s="106">
        <f t="shared" si="184"/>
        <v>137.97</v>
      </c>
      <c r="J339" s="106">
        <f t="shared" si="185"/>
        <v>45.99</v>
      </c>
      <c r="K339" s="97">
        <v>1</v>
      </c>
      <c r="L339" s="97"/>
      <c r="M339" s="97"/>
      <c r="N339" s="107">
        <f t="shared" si="192"/>
        <v>45.99</v>
      </c>
      <c r="O339" s="78"/>
      <c r="P339" s="101">
        <f t="shared" si="189"/>
        <v>1</v>
      </c>
      <c r="Q339" s="101">
        <f t="shared" si="190"/>
        <v>1</v>
      </c>
      <c r="R339" s="78"/>
      <c r="S339" s="78">
        <f t="shared" si="193"/>
        <v>0</v>
      </c>
      <c r="T339" s="78">
        <f t="shared" si="194"/>
        <v>0</v>
      </c>
      <c r="U339" s="78"/>
      <c r="V339" s="78">
        <f t="shared" si="171"/>
        <v>0</v>
      </c>
      <c r="W339" s="78">
        <f t="shared" si="172"/>
        <v>6</v>
      </c>
      <c r="X339" s="78">
        <f t="shared" si="195"/>
        <v>0</v>
      </c>
      <c r="Y339" s="78"/>
      <c r="Z339" s="78"/>
      <c r="AA339" s="78">
        <f t="shared" si="177"/>
        <v>0</v>
      </c>
      <c r="AB339" s="78">
        <f t="shared" si="178"/>
        <v>0</v>
      </c>
      <c r="AC339" s="78"/>
      <c r="AD339" s="78">
        <f t="shared" si="186"/>
        <v>1</v>
      </c>
      <c r="AE339" s="65">
        <f t="shared" si="186"/>
        <v>0</v>
      </c>
      <c r="AF339" s="65">
        <f t="shared" si="186"/>
        <v>0</v>
      </c>
      <c r="AG339" s="65">
        <f t="shared" si="191"/>
        <v>4</v>
      </c>
      <c r="AH339" s="90">
        <f t="shared" si="187"/>
        <v>137.97</v>
      </c>
      <c r="AI339" s="90">
        <f t="shared" si="187"/>
        <v>45.99</v>
      </c>
      <c r="AJ339" s="78"/>
      <c r="AK339" s="78"/>
      <c r="AL339" s="78">
        <f t="shared" si="175"/>
        <v>6</v>
      </c>
      <c r="AM339" s="78"/>
      <c r="AN339" s="78"/>
      <c r="AO339" s="78"/>
      <c r="AP339" s="79"/>
      <c r="AQ339" s="91">
        <f t="shared" si="188"/>
        <v>0</v>
      </c>
      <c r="AR339" s="81"/>
      <c r="AS339" s="108"/>
      <c r="AT339" s="109"/>
      <c r="AU339" s="109"/>
      <c r="AV339" s="110"/>
      <c r="AW339" s="110"/>
      <c r="AX339" s="111"/>
    </row>
    <row r="340" spans="1:50" s="70" customFormat="1" ht="16.5" x14ac:dyDescent="0.25">
      <c r="A340" s="101"/>
      <c r="B340" s="10" t="s">
        <v>415</v>
      </c>
      <c r="C340" s="104" t="s">
        <v>288</v>
      </c>
      <c r="D340" s="103">
        <v>45.9</v>
      </c>
      <c r="E340" s="99" t="s">
        <v>193</v>
      </c>
      <c r="F340" s="105">
        <v>1</v>
      </c>
      <c r="G340" s="104"/>
      <c r="H340" s="104"/>
      <c r="I340" s="106">
        <f t="shared" si="184"/>
        <v>137.69999999999999</v>
      </c>
      <c r="J340" s="106">
        <f t="shared" si="185"/>
        <v>45.9</v>
      </c>
      <c r="K340" s="97">
        <v>1</v>
      </c>
      <c r="L340" s="97"/>
      <c r="M340" s="97"/>
      <c r="N340" s="107">
        <f t="shared" si="192"/>
        <v>45.9</v>
      </c>
      <c r="O340" s="78"/>
      <c r="P340" s="101">
        <f t="shared" si="189"/>
        <v>1</v>
      </c>
      <c r="Q340" s="101">
        <f t="shared" si="190"/>
        <v>1</v>
      </c>
      <c r="R340" s="78"/>
      <c r="S340" s="78">
        <f t="shared" si="193"/>
        <v>0</v>
      </c>
      <c r="T340" s="78">
        <f t="shared" si="194"/>
        <v>0</v>
      </c>
      <c r="U340" s="78"/>
      <c r="V340" s="78">
        <f t="shared" si="171"/>
        <v>0</v>
      </c>
      <c r="W340" s="78">
        <f t="shared" si="172"/>
        <v>2</v>
      </c>
      <c r="X340" s="78">
        <f t="shared" si="195"/>
        <v>0</v>
      </c>
      <c r="Y340" s="78"/>
      <c r="Z340" s="78"/>
      <c r="AA340" s="78">
        <f t="shared" si="177"/>
        <v>0</v>
      </c>
      <c r="AB340" s="78">
        <f t="shared" si="178"/>
        <v>0</v>
      </c>
      <c r="AC340" s="78"/>
      <c r="AD340" s="78">
        <f t="shared" si="186"/>
        <v>1</v>
      </c>
      <c r="AE340" s="65">
        <f t="shared" si="186"/>
        <v>0</v>
      </c>
      <c r="AF340" s="65">
        <f t="shared" si="186"/>
        <v>0</v>
      </c>
      <c r="AG340" s="65">
        <f t="shared" si="191"/>
        <v>4</v>
      </c>
      <c r="AH340" s="90">
        <f t="shared" si="187"/>
        <v>137.69999999999999</v>
      </c>
      <c r="AI340" s="90">
        <f t="shared" si="187"/>
        <v>45.9</v>
      </c>
      <c r="AJ340" s="78"/>
      <c r="AK340" s="78"/>
      <c r="AL340" s="78">
        <f t="shared" si="175"/>
        <v>2</v>
      </c>
      <c r="AM340" s="78"/>
      <c r="AN340" s="78"/>
      <c r="AO340" s="78"/>
      <c r="AP340" s="79"/>
      <c r="AQ340" s="91">
        <f t="shared" si="188"/>
        <v>0</v>
      </c>
      <c r="AR340" s="81"/>
      <c r="AS340" s="108"/>
      <c r="AT340" s="109"/>
      <c r="AU340" s="109"/>
      <c r="AV340" s="110"/>
      <c r="AW340" s="110"/>
      <c r="AX340" s="111"/>
    </row>
    <row r="341" spans="1:50" s="70" customFormat="1" ht="16.5" x14ac:dyDescent="0.25">
      <c r="A341" s="101"/>
      <c r="B341" s="10" t="s">
        <v>416</v>
      </c>
      <c r="C341" s="104" t="s">
        <v>288</v>
      </c>
      <c r="D341" s="103">
        <v>51.83</v>
      </c>
      <c r="E341" s="99" t="s">
        <v>193</v>
      </c>
      <c r="F341" s="104"/>
      <c r="G341" s="105">
        <v>1</v>
      </c>
      <c r="H341" s="104"/>
      <c r="I341" s="106">
        <f t="shared" si="184"/>
        <v>155.49</v>
      </c>
      <c r="J341" s="106">
        <f t="shared" si="185"/>
        <v>51.83</v>
      </c>
      <c r="K341" s="97">
        <v>1</v>
      </c>
      <c r="L341" s="97"/>
      <c r="M341" s="97"/>
      <c r="N341" s="107">
        <f t="shared" si="192"/>
        <v>51.83</v>
      </c>
      <c r="O341" s="78"/>
      <c r="P341" s="101">
        <f t="shared" si="189"/>
        <v>1</v>
      </c>
      <c r="Q341" s="101">
        <f t="shared" si="190"/>
        <v>1</v>
      </c>
      <c r="R341" s="78"/>
      <c r="S341" s="78">
        <f t="shared" si="193"/>
        <v>0</v>
      </c>
      <c r="T341" s="78">
        <f t="shared" si="194"/>
        <v>0</v>
      </c>
      <c r="U341" s="78"/>
      <c r="V341" s="78">
        <f t="shared" si="171"/>
        <v>0</v>
      </c>
      <c r="W341" s="78">
        <f t="shared" si="172"/>
        <v>2</v>
      </c>
      <c r="X341" s="78">
        <f t="shared" si="195"/>
        <v>0</v>
      </c>
      <c r="Y341" s="78"/>
      <c r="Z341" s="78"/>
      <c r="AA341" s="78">
        <f t="shared" si="177"/>
        <v>0</v>
      </c>
      <c r="AB341" s="78">
        <f t="shared" si="178"/>
        <v>0</v>
      </c>
      <c r="AC341" s="78"/>
      <c r="AD341" s="78">
        <f t="shared" si="186"/>
        <v>1</v>
      </c>
      <c r="AE341" s="65">
        <f t="shared" si="186"/>
        <v>0</v>
      </c>
      <c r="AF341" s="65">
        <f t="shared" si="186"/>
        <v>0</v>
      </c>
      <c r="AG341" s="65">
        <f t="shared" si="191"/>
        <v>4</v>
      </c>
      <c r="AH341" s="90">
        <f t="shared" si="187"/>
        <v>155.49</v>
      </c>
      <c r="AI341" s="90">
        <f t="shared" si="187"/>
        <v>51.83</v>
      </c>
      <c r="AJ341" s="78"/>
      <c r="AK341" s="78"/>
      <c r="AL341" s="78">
        <f t="shared" si="175"/>
        <v>2</v>
      </c>
      <c r="AM341" s="78"/>
      <c r="AN341" s="78"/>
      <c r="AO341" s="78"/>
      <c r="AP341" s="79"/>
      <c r="AQ341" s="91">
        <f t="shared" si="188"/>
        <v>0</v>
      </c>
      <c r="AR341" s="81"/>
      <c r="AS341" s="108"/>
      <c r="AT341" s="109"/>
      <c r="AU341" s="109"/>
      <c r="AV341" s="110"/>
      <c r="AW341" s="110"/>
      <c r="AX341" s="111"/>
    </row>
    <row r="342" spans="1:50" s="70" customFormat="1" ht="16.5" x14ac:dyDescent="0.25">
      <c r="A342" s="101"/>
      <c r="B342" s="10" t="s">
        <v>417</v>
      </c>
      <c r="C342" s="104" t="s">
        <v>288</v>
      </c>
      <c r="D342" s="103">
        <v>45.24</v>
      </c>
      <c r="E342" s="99" t="s">
        <v>193</v>
      </c>
      <c r="F342" s="105">
        <v>4</v>
      </c>
      <c r="G342" s="104"/>
      <c r="H342" s="104"/>
      <c r="I342" s="106">
        <f t="shared" si="184"/>
        <v>135.72</v>
      </c>
      <c r="J342" s="106">
        <f t="shared" si="185"/>
        <v>45.24</v>
      </c>
      <c r="K342" s="97">
        <v>1</v>
      </c>
      <c r="L342" s="97"/>
      <c r="M342" s="97"/>
      <c r="N342" s="107">
        <f t="shared" si="192"/>
        <v>45.24</v>
      </c>
      <c r="O342" s="78"/>
      <c r="P342" s="101">
        <f t="shared" si="189"/>
        <v>1</v>
      </c>
      <c r="Q342" s="101">
        <f t="shared" si="190"/>
        <v>1</v>
      </c>
      <c r="R342" s="78"/>
      <c r="S342" s="78">
        <f t="shared" si="193"/>
        <v>0</v>
      </c>
      <c r="T342" s="78">
        <f t="shared" si="194"/>
        <v>0</v>
      </c>
      <c r="U342" s="78"/>
      <c r="V342" s="78">
        <f t="shared" si="171"/>
        <v>0</v>
      </c>
      <c r="W342" s="78">
        <f t="shared" si="172"/>
        <v>8</v>
      </c>
      <c r="X342" s="78">
        <f t="shared" si="195"/>
        <v>0</v>
      </c>
      <c r="Y342" s="78"/>
      <c r="Z342" s="78"/>
      <c r="AA342" s="78">
        <f t="shared" si="177"/>
        <v>0</v>
      </c>
      <c r="AB342" s="78">
        <f t="shared" si="178"/>
        <v>0</v>
      </c>
      <c r="AC342" s="78"/>
      <c r="AD342" s="78">
        <f t="shared" si="186"/>
        <v>1</v>
      </c>
      <c r="AE342" s="65">
        <f t="shared" si="186"/>
        <v>0</v>
      </c>
      <c r="AF342" s="65">
        <f t="shared" si="186"/>
        <v>0</v>
      </c>
      <c r="AG342" s="65">
        <f t="shared" si="191"/>
        <v>4</v>
      </c>
      <c r="AH342" s="90">
        <f t="shared" si="187"/>
        <v>135.72</v>
      </c>
      <c r="AI342" s="90">
        <f t="shared" si="187"/>
        <v>45.24</v>
      </c>
      <c r="AJ342" s="78"/>
      <c r="AK342" s="78"/>
      <c r="AL342" s="78">
        <f t="shared" si="175"/>
        <v>8</v>
      </c>
      <c r="AM342" s="78"/>
      <c r="AN342" s="78"/>
      <c r="AO342" s="78"/>
      <c r="AP342" s="79"/>
      <c r="AQ342" s="91">
        <f t="shared" si="188"/>
        <v>0</v>
      </c>
      <c r="AR342" s="81"/>
      <c r="AS342" s="108"/>
      <c r="AT342" s="109"/>
      <c r="AU342" s="109"/>
      <c r="AV342" s="110"/>
      <c r="AW342" s="110"/>
      <c r="AX342" s="111"/>
    </row>
    <row r="343" spans="1:50" s="70" customFormat="1" ht="16.5" x14ac:dyDescent="0.25">
      <c r="A343" s="101"/>
      <c r="B343" s="10" t="s">
        <v>418</v>
      </c>
      <c r="C343" s="104" t="s">
        <v>288</v>
      </c>
      <c r="D343" s="103">
        <v>49.53</v>
      </c>
      <c r="E343" s="99" t="s">
        <v>193</v>
      </c>
      <c r="F343" s="104"/>
      <c r="G343" s="105">
        <v>2</v>
      </c>
      <c r="H343" s="104"/>
      <c r="I343" s="106">
        <f t="shared" si="184"/>
        <v>148.59</v>
      </c>
      <c r="J343" s="106">
        <f t="shared" si="185"/>
        <v>49.53</v>
      </c>
      <c r="K343" s="97">
        <v>1</v>
      </c>
      <c r="L343" s="97"/>
      <c r="M343" s="97"/>
      <c r="N343" s="107">
        <f t="shared" si="192"/>
        <v>49.53</v>
      </c>
      <c r="O343" s="78"/>
      <c r="P343" s="101">
        <f t="shared" si="189"/>
        <v>1</v>
      </c>
      <c r="Q343" s="101">
        <f t="shared" si="190"/>
        <v>1</v>
      </c>
      <c r="R343" s="78"/>
      <c r="S343" s="78">
        <f t="shared" si="193"/>
        <v>0</v>
      </c>
      <c r="T343" s="78">
        <f t="shared" si="194"/>
        <v>0</v>
      </c>
      <c r="U343" s="78"/>
      <c r="V343" s="78">
        <f t="shared" si="171"/>
        <v>0</v>
      </c>
      <c r="W343" s="78">
        <f t="shared" si="172"/>
        <v>4</v>
      </c>
      <c r="X343" s="78">
        <f t="shared" si="195"/>
        <v>0</v>
      </c>
      <c r="Y343" s="78"/>
      <c r="Z343" s="78"/>
      <c r="AA343" s="78">
        <f t="shared" si="177"/>
        <v>0</v>
      </c>
      <c r="AB343" s="78">
        <f t="shared" si="178"/>
        <v>0</v>
      </c>
      <c r="AC343" s="78"/>
      <c r="AD343" s="78">
        <f t="shared" si="186"/>
        <v>1</v>
      </c>
      <c r="AE343" s="65">
        <f t="shared" si="186"/>
        <v>0</v>
      </c>
      <c r="AF343" s="65">
        <f t="shared" si="186"/>
        <v>0</v>
      </c>
      <c r="AG343" s="65">
        <f t="shared" si="191"/>
        <v>4</v>
      </c>
      <c r="AH343" s="90">
        <f t="shared" si="187"/>
        <v>148.59</v>
      </c>
      <c r="AI343" s="90">
        <f t="shared" si="187"/>
        <v>49.53</v>
      </c>
      <c r="AJ343" s="78"/>
      <c r="AK343" s="78"/>
      <c r="AL343" s="78">
        <f t="shared" si="175"/>
        <v>4</v>
      </c>
      <c r="AM343" s="78"/>
      <c r="AN343" s="78"/>
      <c r="AO343" s="78"/>
      <c r="AP343" s="79"/>
      <c r="AQ343" s="91">
        <f t="shared" si="188"/>
        <v>0</v>
      </c>
      <c r="AR343" s="81"/>
      <c r="AS343" s="108"/>
      <c r="AT343" s="109"/>
      <c r="AU343" s="109"/>
      <c r="AV343" s="110"/>
      <c r="AW343" s="110"/>
      <c r="AX343" s="111"/>
    </row>
    <row r="344" spans="1:50" s="70" customFormat="1" ht="16.5" x14ac:dyDescent="0.25">
      <c r="A344" s="101"/>
      <c r="B344" s="10" t="s">
        <v>419</v>
      </c>
      <c r="C344" s="104" t="s">
        <v>288</v>
      </c>
      <c r="D344" s="103">
        <v>48.05</v>
      </c>
      <c r="E344" s="99" t="s">
        <v>193</v>
      </c>
      <c r="F344" s="105">
        <v>1</v>
      </c>
      <c r="G344" s="105">
        <v>1</v>
      </c>
      <c r="H344" s="104"/>
      <c r="I344" s="106">
        <f t="shared" si="184"/>
        <v>144.14999999999998</v>
      </c>
      <c r="J344" s="106">
        <f t="shared" si="185"/>
        <v>48.05</v>
      </c>
      <c r="K344" s="97">
        <v>1</v>
      </c>
      <c r="L344" s="97"/>
      <c r="M344" s="97"/>
      <c r="N344" s="107">
        <f t="shared" si="192"/>
        <v>48.05</v>
      </c>
      <c r="O344" s="78">
        <v>0.5</v>
      </c>
      <c r="P344" s="101"/>
      <c r="Q344" s="101"/>
      <c r="R344" s="78">
        <v>1</v>
      </c>
      <c r="S344" s="78">
        <v>1</v>
      </c>
      <c r="T344" s="78">
        <v>3</v>
      </c>
      <c r="U344" s="78">
        <v>1</v>
      </c>
      <c r="V344" s="78">
        <f t="shared" si="171"/>
        <v>0</v>
      </c>
      <c r="W344" s="78">
        <f t="shared" si="172"/>
        <v>4</v>
      </c>
      <c r="X344" s="78">
        <f t="shared" si="195"/>
        <v>1</v>
      </c>
      <c r="Y344" s="78"/>
      <c r="Z344" s="78"/>
      <c r="AA344" s="78">
        <f t="shared" si="177"/>
        <v>0</v>
      </c>
      <c r="AB344" s="78">
        <f t="shared" si="178"/>
        <v>0</v>
      </c>
      <c r="AC344" s="78"/>
      <c r="AD344" s="78">
        <f t="shared" si="186"/>
        <v>1</v>
      </c>
      <c r="AE344" s="65">
        <f t="shared" si="186"/>
        <v>0</v>
      </c>
      <c r="AF344" s="65">
        <f t="shared" si="186"/>
        <v>0</v>
      </c>
      <c r="AG344" s="65">
        <f t="shared" si="191"/>
        <v>4</v>
      </c>
      <c r="AH344" s="90">
        <f t="shared" si="187"/>
        <v>144.14999999999998</v>
      </c>
      <c r="AI344" s="90">
        <f t="shared" si="187"/>
        <v>48.05</v>
      </c>
      <c r="AJ344" s="78"/>
      <c r="AK344" s="78"/>
      <c r="AL344" s="78">
        <f t="shared" si="175"/>
        <v>4</v>
      </c>
      <c r="AM344" s="78"/>
      <c r="AN344" s="78"/>
      <c r="AO344" s="78"/>
      <c r="AP344" s="79"/>
      <c r="AQ344" s="91">
        <f t="shared" si="188"/>
        <v>0</v>
      </c>
      <c r="AR344" s="81"/>
      <c r="AS344" s="108"/>
      <c r="AT344" s="109"/>
      <c r="AU344" s="109"/>
      <c r="AV344" s="110"/>
      <c r="AW344" s="110"/>
      <c r="AX344" s="111"/>
    </row>
    <row r="345" spans="1:50" s="125" customFormat="1" ht="16.5" x14ac:dyDescent="0.25">
      <c r="A345" s="78">
        <v>11</v>
      </c>
      <c r="B345" s="86" t="s">
        <v>420</v>
      </c>
      <c r="C345" s="87"/>
      <c r="D345" s="118">
        <f t="shared" ref="D345:AP345" si="196">SUM(D346:D352)</f>
        <v>286.90000000000003</v>
      </c>
      <c r="E345" s="118">
        <f t="shared" si="196"/>
        <v>0</v>
      </c>
      <c r="F345" s="118">
        <f t="shared" si="196"/>
        <v>0</v>
      </c>
      <c r="G345" s="118">
        <f t="shared" si="196"/>
        <v>12</v>
      </c>
      <c r="H345" s="118">
        <f t="shared" si="196"/>
        <v>4</v>
      </c>
      <c r="I345" s="118">
        <f t="shared" si="196"/>
        <v>860.7</v>
      </c>
      <c r="J345" s="118">
        <f t="shared" si="196"/>
        <v>286.90000000000003</v>
      </c>
      <c r="K345" s="118">
        <f t="shared" si="196"/>
        <v>6</v>
      </c>
      <c r="L345" s="118">
        <f t="shared" si="196"/>
        <v>0</v>
      </c>
      <c r="M345" s="118">
        <f t="shared" si="196"/>
        <v>0</v>
      </c>
      <c r="N345" s="118">
        <f t="shared" si="196"/>
        <v>286.90000000000003</v>
      </c>
      <c r="O345" s="118">
        <f t="shared" si="196"/>
        <v>8.5</v>
      </c>
      <c r="P345" s="118">
        <f t="shared" si="196"/>
        <v>7</v>
      </c>
      <c r="Q345" s="118">
        <f t="shared" si="196"/>
        <v>5</v>
      </c>
      <c r="R345" s="118">
        <f t="shared" si="196"/>
        <v>2</v>
      </c>
      <c r="S345" s="118">
        <f t="shared" si="196"/>
        <v>0</v>
      </c>
      <c r="T345" s="118">
        <f t="shared" si="196"/>
        <v>0</v>
      </c>
      <c r="U345" s="118">
        <f t="shared" si="196"/>
        <v>2</v>
      </c>
      <c r="V345" s="118">
        <f t="shared" si="196"/>
        <v>16</v>
      </c>
      <c r="W345" s="118">
        <f t="shared" si="196"/>
        <v>24</v>
      </c>
      <c r="X345" s="118">
        <f t="shared" si="196"/>
        <v>2</v>
      </c>
      <c r="Y345" s="118">
        <f t="shared" si="196"/>
        <v>0</v>
      </c>
      <c r="Z345" s="118">
        <f t="shared" si="196"/>
        <v>0</v>
      </c>
      <c r="AA345" s="118">
        <f t="shared" si="196"/>
        <v>0</v>
      </c>
      <c r="AB345" s="118">
        <f t="shared" si="196"/>
        <v>0</v>
      </c>
      <c r="AC345" s="118">
        <f t="shared" si="196"/>
        <v>0</v>
      </c>
      <c r="AD345" s="118">
        <f t="shared" si="196"/>
        <v>6</v>
      </c>
      <c r="AE345" s="118">
        <f t="shared" si="196"/>
        <v>0</v>
      </c>
      <c r="AF345" s="118">
        <f t="shared" si="196"/>
        <v>0</v>
      </c>
      <c r="AG345" s="118">
        <f t="shared" si="196"/>
        <v>24</v>
      </c>
      <c r="AH345" s="118">
        <f t="shared" si="196"/>
        <v>860.7</v>
      </c>
      <c r="AI345" s="118">
        <f t="shared" si="196"/>
        <v>286.90000000000003</v>
      </c>
      <c r="AJ345" s="118">
        <f t="shared" si="196"/>
        <v>0</v>
      </c>
      <c r="AK345" s="118">
        <f t="shared" si="196"/>
        <v>0</v>
      </c>
      <c r="AL345" s="118">
        <f t="shared" si="196"/>
        <v>40</v>
      </c>
      <c r="AM345" s="118">
        <f t="shared" si="196"/>
        <v>0</v>
      </c>
      <c r="AN345" s="118"/>
      <c r="AO345" s="118"/>
      <c r="AP345" s="118">
        <f t="shared" si="196"/>
        <v>0</v>
      </c>
      <c r="AQ345" s="91">
        <f t="shared" si="188"/>
        <v>0</v>
      </c>
      <c r="AR345" s="120"/>
      <c r="AS345" s="121"/>
      <c r="AT345" s="122"/>
      <c r="AU345" s="122"/>
      <c r="AV345" s="123"/>
      <c r="AW345" s="123"/>
      <c r="AX345" s="124"/>
    </row>
    <row r="346" spans="1:50" s="70" customFormat="1" ht="16.5" x14ac:dyDescent="0.25">
      <c r="A346" s="101"/>
      <c r="B346" s="128" t="s">
        <v>421</v>
      </c>
      <c r="C346" s="104"/>
      <c r="D346" s="103"/>
      <c r="E346" s="104"/>
      <c r="F346" s="104"/>
      <c r="G346" s="105">
        <v>1</v>
      </c>
      <c r="H346" s="104"/>
      <c r="I346" s="106">
        <f t="shared" si="184"/>
        <v>0</v>
      </c>
      <c r="J346" s="106">
        <f t="shared" si="185"/>
        <v>0</v>
      </c>
      <c r="K346" s="97">
        <v>1</v>
      </c>
      <c r="L346" s="97"/>
      <c r="M346" s="97"/>
      <c r="N346" s="107"/>
      <c r="O346" s="78">
        <v>8</v>
      </c>
      <c r="P346" s="101">
        <f>K346</f>
        <v>1</v>
      </c>
      <c r="Q346" s="101"/>
      <c r="R346" s="78">
        <v>1</v>
      </c>
      <c r="S346" s="78"/>
      <c r="T346" s="78"/>
      <c r="U346" s="78">
        <v>1</v>
      </c>
      <c r="V346" s="78">
        <f t="shared" ref="V346:V352" si="197">H346*4</f>
        <v>0</v>
      </c>
      <c r="W346" s="78">
        <f t="shared" ref="W346:W352" si="198">(F346+G346)*2</f>
        <v>2</v>
      </c>
      <c r="X346" s="78">
        <f t="shared" si="195"/>
        <v>1</v>
      </c>
      <c r="Y346" s="78"/>
      <c r="Z346" s="78"/>
      <c r="AA346" s="78">
        <f t="shared" si="177"/>
        <v>0</v>
      </c>
      <c r="AB346" s="78">
        <f t="shared" si="178"/>
        <v>0</v>
      </c>
      <c r="AC346" s="78"/>
      <c r="AD346" s="78">
        <f t="shared" ref="AD346:AF352" si="199">K346</f>
        <v>1</v>
      </c>
      <c r="AE346" s="65">
        <f t="shared" si="199"/>
        <v>0</v>
      </c>
      <c r="AF346" s="65">
        <f t="shared" si="199"/>
        <v>0</v>
      </c>
      <c r="AG346" s="65">
        <f t="shared" si="191"/>
        <v>4</v>
      </c>
      <c r="AH346" s="90">
        <f t="shared" ref="AH346:AI352" si="200">I346</f>
        <v>0</v>
      </c>
      <c r="AI346" s="90">
        <f t="shared" si="200"/>
        <v>0</v>
      </c>
      <c r="AJ346" s="78"/>
      <c r="AK346" s="78"/>
      <c r="AL346" s="78">
        <f t="shared" ref="AL346:AL352" si="201">V346+W346</f>
        <v>2</v>
      </c>
      <c r="AM346" s="78"/>
      <c r="AN346" s="78">
        <v>7.5</v>
      </c>
      <c r="AO346" s="78"/>
      <c r="AP346" s="79"/>
      <c r="AQ346" s="91">
        <f t="shared" si="188"/>
        <v>0</v>
      </c>
      <c r="AR346" s="81"/>
      <c r="AS346" s="108"/>
      <c r="AT346" s="109"/>
      <c r="AU346" s="109"/>
      <c r="AV346" s="110"/>
      <c r="AW346" s="110"/>
      <c r="AX346" s="111"/>
    </row>
    <row r="347" spans="1:50" s="70" customFormat="1" ht="16.5" x14ac:dyDescent="0.25">
      <c r="A347" s="101"/>
      <c r="B347" s="128" t="s">
        <v>422</v>
      </c>
      <c r="C347" s="104"/>
      <c r="D347" s="103">
        <f>20+3</f>
        <v>23</v>
      </c>
      <c r="E347" s="104"/>
      <c r="F347" s="104"/>
      <c r="G347" s="104"/>
      <c r="H347" s="104"/>
      <c r="I347" s="106">
        <f>D347*3</f>
        <v>69</v>
      </c>
      <c r="J347" s="106">
        <f>D347</f>
        <v>23</v>
      </c>
      <c r="K347" s="97"/>
      <c r="L347" s="97"/>
      <c r="M347" s="97"/>
      <c r="N347" s="107">
        <f t="shared" ref="N347:N352" si="202">D347</f>
        <v>23</v>
      </c>
      <c r="O347" s="78"/>
      <c r="P347" s="101">
        <v>1</v>
      </c>
      <c r="Q347" s="101">
        <f t="shared" si="190"/>
        <v>1</v>
      </c>
      <c r="R347" s="78"/>
      <c r="S347" s="78">
        <f t="shared" si="193"/>
        <v>0</v>
      </c>
      <c r="T347" s="78">
        <f t="shared" si="194"/>
        <v>0</v>
      </c>
      <c r="U347" s="78"/>
      <c r="V347" s="78">
        <f t="shared" si="197"/>
        <v>0</v>
      </c>
      <c r="W347" s="78">
        <f t="shared" si="198"/>
        <v>0</v>
      </c>
      <c r="X347" s="78">
        <f t="shared" si="195"/>
        <v>0</v>
      </c>
      <c r="Y347" s="78"/>
      <c r="Z347" s="78"/>
      <c r="AA347" s="78">
        <f t="shared" si="177"/>
        <v>0</v>
      </c>
      <c r="AB347" s="78">
        <f t="shared" si="178"/>
        <v>0</v>
      </c>
      <c r="AC347" s="78"/>
      <c r="AD347" s="78">
        <f t="shared" si="199"/>
        <v>0</v>
      </c>
      <c r="AE347" s="65">
        <f t="shared" si="199"/>
        <v>0</v>
      </c>
      <c r="AF347" s="65">
        <f t="shared" si="199"/>
        <v>0</v>
      </c>
      <c r="AG347" s="65">
        <f t="shared" si="191"/>
        <v>0</v>
      </c>
      <c r="AH347" s="90">
        <f t="shared" si="200"/>
        <v>69</v>
      </c>
      <c r="AI347" s="90">
        <f t="shared" si="200"/>
        <v>23</v>
      </c>
      <c r="AJ347" s="78"/>
      <c r="AK347" s="78"/>
      <c r="AL347" s="78">
        <f t="shared" si="201"/>
        <v>0</v>
      </c>
      <c r="AM347" s="78"/>
      <c r="AN347" s="78"/>
      <c r="AO347" s="78"/>
      <c r="AP347" s="79"/>
      <c r="AQ347" s="91">
        <f t="shared" si="188"/>
        <v>0</v>
      </c>
      <c r="AR347" s="81"/>
      <c r="AS347" s="108"/>
      <c r="AT347" s="109"/>
      <c r="AU347" s="109"/>
      <c r="AV347" s="110"/>
      <c r="AW347" s="110"/>
      <c r="AX347" s="111"/>
    </row>
    <row r="348" spans="1:50" s="70" customFormat="1" ht="16.5" x14ac:dyDescent="0.25">
      <c r="A348" s="101"/>
      <c r="B348" s="46" t="s">
        <v>252</v>
      </c>
      <c r="C348" s="104"/>
      <c r="D348" s="103">
        <v>63.72</v>
      </c>
      <c r="E348" s="99" t="s">
        <v>196</v>
      </c>
      <c r="F348" s="104"/>
      <c r="G348" s="105">
        <v>2</v>
      </c>
      <c r="H348" s="104"/>
      <c r="I348" s="106">
        <f t="shared" si="184"/>
        <v>191.16</v>
      </c>
      <c r="J348" s="106">
        <f t="shared" si="185"/>
        <v>63.72</v>
      </c>
      <c r="K348" s="97">
        <v>1</v>
      </c>
      <c r="L348" s="97"/>
      <c r="M348" s="97"/>
      <c r="N348" s="107">
        <f t="shared" si="202"/>
        <v>63.72</v>
      </c>
      <c r="O348" s="78"/>
      <c r="P348" s="101">
        <f>K348</f>
        <v>1</v>
      </c>
      <c r="Q348" s="101">
        <f t="shared" si="190"/>
        <v>1</v>
      </c>
      <c r="R348" s="78"/>
      <c r="S348" s="78">
        <f t="shared" si="193"/>
        <v>0</v>
      </c>
      <c r="T348" s="78">
        <f t="shared" si="194"/>
        <v>0</v>
      </c>
      <c r="U348" s="78"/>
      <c r="V348" s="78">
        <f t="shared" si="197"/>
        <v>0</v>
      </c>
      <c r="W348" s="78">
        <f t="shared" si="198"/>
        <v>4</v>
      </c>
      <c r="X348" s="78">
        <f t="shared" si="195"/>
        <v>0</v>
      </c>
      <c r="Y348" s="78"/>
      <c r="Z348" s="78"/>
      <c r="AA348" s="78">
        <f t="shared" si="177"/>
        <v>0</v>
      </c>
      <c r="AB348" s="78">
        <f t="shared" si="178"/>
        <v>0</v>
      </c>
      <c r="AC348" s="78"/>
      <c r="AD348" s="78">
        <f t="shared" si="199"/>
        <v>1</v>
      </c>
      <c r="AE348" s="65">
        <f t="shared" si="199"/>
        <v>0</v>
      </c>
      <c r="AF348" s="65">
        <f t="shared" si="199"/>
        <v>0</v>
      </c>
      <c r="AG348" s="65">
        <f t="shared" si="191"/>
        <v>4</v>
      </c>
      <c r="AH348" s="90">
        <f t="shared" si="200"/>
        <v>191.16</v>
      </c>
      <c r="AI348" s="90">
        <f t="shared" si="200"/>
        <v>63.72</v>
      </c>
      <c r="AJ348" s="78"/>
      <c r="AK348" s="78"/>
      <c r="AL348" s="78">
        <f t="shared" si="201"/>
        <v>4</v>
      </c>
      <c r="AM348" s="78"/>
      <c r="AN348" s="78"/>
      <c r="AO348" s="78"/>
      <c r="AP348" s="79"/>
      <c r="AQ348" s="91">
        <f t="shared" si="188"/>
        <v>0</v>
      </c>
      <c r="AR348" s="81"/>
      <c r="AS348" s="108"/>
      <c r="AT348" s="109"/>
      <c r="AU348" s="109"/>
      <c r="AV348" s="110"/>
      <c r="AW348" s="110"/>
      <c r="AX348" s="111"/>
    </row>
    <row r="349" spans="1:50" s="70" customFormat="1" ht="16.5" x14ac:dyDescent="0.25">
      <c r="A349" s="101"/>
      <c r="B349" s="46" t="s">
        <v>290</v>
      </c>
      <c r="C349" s="104"/>
      <c r="D349" s="103">
        <v>39.700000000000003</v>
      </c>
      <c r="E349" s="99" t="s">
        <v>196</v>
      </c>
      <c r="F349" s="104"/>
      <c r="G349" s="105">
        <v>2</v>
      </c>
      <c r="H349" s="105">
        <v>2</v>
      </c>
      <c r="I349" s="106">
        <f t="shared" si="184"/>
        <v>119.10000000000001</v>
      </c>
      <c r="J349" s="106">
        <f t="shared" si="185"/>
        <v>39.700000000000003</v>
      </c>
      <c r="K349" s="97">
        <v>1</v>
      </c>
      <c r="L349" s="97"/>
      <c r="M349" s="97"/>
      <c r="N349" s="107">
        <f t="shared" si="202"/>
        <v>39.700000000000003</v>
      </c>
      <c r="O349" s="78"/>
      <c r="P349" s="101">
        <f>K349</f>
        <v>1</v>
      </c>
      <c r="Q349" s="101">
        <f t="shared" si="190"/>
        <v>1</v>
      </c>
      <c r="R349" s="78"/>
      <c r="S349" s="78">
        <f t="shared" si="193"/>
        <v>0</v>
      </c>
      <c r="T349" s="78">
        <f t="shared" si="194"/>
        <v>0</v>
      </c>
      <c r="U349" s="78"/>
      <c r="V349" s="78">
        <f t="shared" si="197"/>
        <v>8</v>
      </c>
      <c r="W349" s="78">
        <f t="shared" si="198"/>
        <v>4</v>
      </c>
      <c r="X349" s="78">
        <f t="shared" si="195"/>
        <v>0</v>
      </c>
      <c r="Y349" s="78"/>
      <c r="Z349" s="78"/>
      <c r="AA349" s="78">
        <f t="shared" si="177"/>
        <v>0</v>
      </c>
      <c r="AB349" s="78">
        <f t="shared" si="178"/>
        <v>0</v>
      </c>
      <c r="AC349" s="78"/>
      <c r="AD349" s="78">
        <f t="shared" si="199"/>
        <v>1</v>
      </c>
      <c r="AE349" s="65">
        <f t="shared" si="199"/>
        <v>0</v>
      </c>
      <c r="AF349" s="65">
        <f t="shared" si="199"/>
        <v>0</v>
      </c>
      <c r="AG349" s="65">
        <f t="shared" si="191"/>
        <v>4</v>
      </c>
      <c r="AH349" s="90">
        <f t="shared" si="200"/>
        <v>119.10000000000001</v>
      </c>
      <c r="AI349" s="90">
        <f t="shared" si="200"/>
        <v>39.700000000000003</v>
      </c>
      <c r="AJ349" s="78"/>
      <c r="AK349" s="78"/>
      <c r="AL349" s="78">
        <f t="shared" si="201"/>
        <v>12</v>
      </c>
      <c r="AM349" s="78"/>
      <c r="AN349" s="78"/>
      <c r="AO349" s="78"/>
      <c r="AP349" s="79"/>
      <c r="AQ349" s="91">
        <f t="shared" si="188"/>
        <v>0</v>
      </c>
      <c r="AR349" s="81"/>
      <c r="AS349" s="108"/>
      <c r="AT349" s="109"/>
      <c r="AU349" s="109"/>
      <c r="AV349" s="110"/>
      <c r="AW349" s="110"/>
      <c r="AX349" s="111"/>
    </row>
    <row r="350" spans="1:50" s="70" customFormat="1" ht="16.5" x14ac:dyDescent="0.25">
      <c r="A350" s="101"/>
      <c r="B350" s="46" t="s">
        <v>291</v>
      </c>
      <c r="C350" s="104"/>
      <c r="D350" s="103">
        <v>55.06</v>
      </c>
      <c r="E350" s="99" t="s">
        <v>196</v>
      </c>
      <c r="F350" s="104"/>
      <c r="G350" s="105">
        <v>2</v>
      </c>
      <c r="H350" s="104"/>
      <c r="I350" s="106">
        <f t="shared" si="184"/>
        <v>165.18</v>
      </c>
      <c r="J350" s="106">
        <f t="shared" si="185"/>
        <v>55.06</v>
      </c>
      <c r="K350" s="97">
        <v>1</v>
      </c>
      <c r="L350" s="97"/>
      <c r="M350" s="97"/>
      <c r="N350" s="107">
        <f t="shared" si="202"/>
        <v>55.06</v>
      </c>
      <c r="O350" s="78"/>
      <c r="P350" s="101">
        <f>K350</f>
        <v>1</v>
      </c>
      <c r="Q350" s="101">
        <f t="shared" si="190"/>
        <v>1</v>
      </c>
      <c r="R350" s="78"/>
      <c r="S350" s="78">
        <f t="shared" si="193"/>
        <v>0</v>
      </c>
      <c r="T350" s="78">
        <f t="shared" si="194"/>
        <v>0</v>
      </c>
      <c r="U350" s="78"/>
      <c r="V350" s="78">
        <f t="shared" si="197"/>
        <v>0</v>
      </c>
      <c r="W350" s="78">
        <f t="shared" si="198"/>
        <v>4</v>
      </c>
      <c r="X350" s="78">
        <f t="shared" si="195"/>
        <v>0</v>
      </c>
      <c r="Y350" s="78"/>
      <c r="Z350" s="78"/>
      <c r="AA350" s="78">
        <f t="shared" si="177"/>
        <v>0</v>
      </c>
      <c r="AB350" s="78">
        <f t="shared" si="178"/>
        <v>0</v>
      </c>
      <c r="AC350" s="78"/>
      <c r="AD350" s="78">
        <f t="shared" si="199"/>
        <v>1</v>
      </c>
      <c r="AE350" s="65">
        <f t="shared" si="199"/>
        <v>0</v>
      </c>
      <c r="AF350" s="65">
        <f t="shared" si="199"/>
        <v>0</v>
      </c>
      <c r="AG350" s="65">
        <f t="shared" si="191"/>
        <v>4</v>
      </c>
      <c r="AH350" s="90">
        <f t="shared" si="200"/>
        <v>165.18</v>
      </c>
      <c r="AI350" s="90">
        <f t="shared" si="200"/>
        <v>55.06</v>
      </c>
      <c r="AJ350" s="78"/>
      <c r="AK350" s="78"/>
      <c r="AL350" s="78">
        <f t="shared" si="201"/>
        <v>4</v>
      </c>
      <c r="AM350" s="78"/>
      <c r="AN350" s="78"/>
      <c r="AO350" s="78"/>
      <c r="AP350" s="79"/>
      <c r="AQ350" s="91">
        <f t="shared" si="188"/>
        <v>0</v>
      </c>
      <c r="AR350" s="81"/>
      <c r="AS350" s="108"/>
      <c r="AT350" s="109"/>
      <c r="AU350" s="109"/>
      <c r="AV350" s="110"/>
      <c r="AW350" s="110"/>
      <c r="AX350" s="111"/>
    </row>
    <row r="351" spans="1:50" s="70" customFormat="1" ht="16.5" x14ac:dyDescent="0.25">
      <c r="A351" s="101"/>
      <c r="B351" s="46" t="s">
        <v>292</v>
      </c>
      <c r="C351" s="104"/>
      <c r="D351" s="103">
        <v>52.71</v>
      </c>
      <c r="E351" s="99" t="s">
        <v>196</v>
      </c>
      <c r="F351" s="104"/>
      <c r="G351" s="105">
        <v>3</v>
      </c>
      <c r="H351" s="105">
        <v>1</v>
      </c>
      <c r="I351" s="106">
        <f t="shared" si="184"/>
        <v>158.13</v>
      </c>
      <c r="J351" s="106">
        <f t="shared" si="185"/>
        <v>52.71</v>
      </c>
      <c r="K351" s="97">
        <v>1</v>
      </c>
      <c r="L351" s="97"/>
      <c r="M351" s="97"/>
      <c r="N351" s="107">
        <f t="shared" si="202"/>
        <v>52.71</v>
      </c>
      <c r="O351" s="78"/>
      <c r="P351" s="101">
        <f>K351</f>
        <v>1</v>
      </c>
      <c r="Q351" s="101">
        <f t="shared" si="190"/>
        <v>1</v>
      </c>
      <c r="R351" s="78"/>
      <c r="S351" s="78">
        <f t="shared" si="193"/>
        <v>0</v>
      </c>
      <c r="T351" s="78">
        <f t="shared" si="194"/>
        <v>0</v>
      </c>
      <c r="U351" s="78"/>
      <c r="V351" s="78">
        <f t="shared" si="197"/>
        <v>4</v>
      </c>
      <c r="W351" s="78">
        <f t="shared" si="198"/>
        <v>6</v>
      </c>
      <c r="X351" s="78">
        <f t="shared" si="195"/>
        <v>0</v>
      </c>
      <c r="Y351" s="78"/>
      <c r="Z351" s="78"/>
      <c r="AA351" s="78">
        <f t="shared" si="177"/>
        <v>0</v>
      </c>
      <c r="AB351" s="78">
        <f t="shared" si="178"/>
        <v>0</v>
      </c>
      <c r="AC351" s="78"/>
      <c r="AD351" s="78">
        <f t="shared" si="199"/>
        <v>1</v>
      </c>
      <c r="AE351" s="65">
        <f t="shared" si="199"/>
        <v>0</v>
      </c>
      <c r="AF351" s="65">
        <f t="shared" si="199"/>
        <v>0</v>
      </c>
      <c r="AG351" s="65">
        <f t="shared" si="191"/>
        <v>4</v>
      </c>
      <c r="AH351" s="90">
        <f t="shared" si="200"/>
        <v>158.13</v>
      </c>
      <c r="AI351" s="90">
        <f t="shared" si="200"/>
        <v>52.71</v>
      </c>
      <c r="AJ351" s="78"/>
      <c r="AK351" s="78"/>
      <c r="AL351" s="78">
        <f t="shared" si="201"/>
        <v>10</v>
      </c>
      <c r="AM351" s="78"/>
      <c r="AN351" s="78"/>
      <c r="AO351" s="78"/>
      <c r="AP351" s="79"/>
      <c r="AQ351" s="91">
        <f t="shared" si="188"/>
        <v>0</v>
      </c>
      <c r="AR351" s="81"/>
      <c r="AS351" s="108"/>
      <c r="AT351" s="109"/>
      <c r="AU351" s="109"/>
      <c r="AV351" s="110"/>
      <c r="AW351" s="110"/>
      <c r="AX351" s="111"/>
    </row>
    <row r="352" spans="1:50" s="70" customFormat="1" ht="16.5" x14ac:dyDescent="0.25">
      <c r="A352" s="101"/>
      <c r="B352" s="46" t="s">
        <v>293</v>
      </c>
      <c r="C352" s="104" t="s">
        <v>1</v>
      </c>
      <c r="D352" s="103">
        <v>52.71</v>
      </c>
      <c r="E352" s="99" t="s">
        <v>196</v>
      </c>
      <c r="F352" s="104"/>
      <c r="G352" s="105">
        <v>2</v>
      </c>
      <c r="H352" s="105">
        <v>1</v>
      </c>
      <c r="I352" s="106">
        <f t="shared" si="184"/>
        <v>158.13</v>
      </c>
      <c r="J352" s="106">
        <f t="shared" si="185"/>
        <v>52.71</v>
      </c>
      <c r="K352" s="97">
        <v>1</v>
      </c>
      <c r="L352" s="97"/>
      <c r="M352" s="97"/>
      <c r="N352" s="107">
        <f t="shared" si="202"/>
        <v>52.71</v>
      </c>
      <c r="O352" s="78">
        <v>0.5</v>
      </c>
      <c r="P352" s="101">
        <v>1</v>
      </c>
      <c r="Q352" s="101"/>
      <c r="R352" s="78">
        <v>1</v>
      </c>
      <c r="S352" s="78"/>
      <c r="T352" s="78"/>
      <c r="U352" s="78">
        <v>1</v>
      </c>
      <c r="V352" s="78">
        <f t="shared" si="197"/>
        <v>4</v>
      </c>
      <c r="W352" s="78">
        <f t="shared" si="198"/>
        <v>4</v>
      </c>
      <c r="X352" s="78">
        <f t="shared" si="195"/>
        <v>1</v>
      </c>
      <c r="Y352" s="78"/>
      <c r="Z352" s="78"/>
      <c r="AA352" s="78">
        <f t="shared" si="177"/>
        <v>0</v>
      </c>
      <c r="AB352" s="78">
        <f t="shared" si="178"/>
        <v>0</v>
      </c>
      <c r="AC352" s="78"/>
      <c r="AD352" s="78">
        <f t="shared" si="199"/>
        <v>1</v>
      </c>
      <c r="AE352" s="65">
        <f t="shared" si="199"/>
        <v>0</v>
      </c>
      <c r="AF352" s="65">
        <f t="shared" si="199"/>
        <v>0</v>
      </c>
      <c r="AG352" s="65">
        <f t="shared" si="191"/>
        <v>4</v>
      </c>
      <c r="AH352" s="90">
        <f t="shared" si="200"/>
        <v>158.13</v>
      </c>
      <c r="AI352" s="90">
        <f t="shared" si="200"/>
        <v>52.71</v>
      </c>
      <c r="AJ352" s="78"/>
      <c r="AK352" s="78"/>
      <c r="AL352" s="78">
        <f t="shared" si="201"/>
        <v>8</v>
      </c>
      <c r="AM352" s="78"/>
      <c r="AN352" s="78"/>
      <c r="AO352" s="78"/>
      <c r="AP352" s="79"/>
      <c r="AQ352" s="91">
        <f t="shared" si="188"/>
        <v>0</v>
      </c>
      <c r="AR352" s="81"/>
      <c r="AS352" s="108"/>
      <c r="AT352" s="109"/>
      <c r="AU352" s="109"/>
      <c r="AV352" s="110"/>
      <c r="AW352" s="110"/>
      <c r="AX352" s="111"/>
    </row>
    <row r="353" spans="1:50" s="96" customFormat="1" ht="36" customHeight="1" x14ac:dyDescent="0.25">
      <c r="A353" s="129"/>
      <c r="B353" s="130" t="s">
        <v>3</v>
      </c>
      <c r="C353" s="131"/>
      <c r="D353" s="132">
        <f>D7+D38+D48+D67+D101+D161+D208+D244+D252+D291+D345</f>
        <v>13259.240000000002</v>
      </c>
      <c r="E353" s="132">
        <f t="shared" ref="E353:AP353" si="203">E7+E38+E48+E67+E101+E161+E208+E244+E252+E291+E345</f>
        <v>0</v>
      </c>
      <c r="F353" s="132">
        <f t="shared" si="203"/>
        <v>85</v>
      </c>
      <c r="G353" s="132">
        <f t="shared" si="203"/>
        <v>290</v>
      </c>
      <c r="H353" s="132">
        <f t="shared" si="203"/>
        <v>29</v>
      </c>
      <c r="I353" s="132">
        <f t="shared" si="203"/>
        <v>39777.719999999994</v>
      </c>
      <c r="J353" s="132">
        <f t="shared" si="203"/>
        <v>13259.240000000002</v>
      </c>
      <c r="K353" s="132">
        <f t="shared" si="203"/>
        <v>302</v>
      </c>
      <c r="L353" s="132">
        <f t="shared" si="203"/>
        <v>10</v>
      </c>
      <c r="M353" s="132">
        <f t="shared" si="203"/>
        <v>1</v>
      </c>
      <c r="N353" s="132">
        <f t="shared" si="203"/>
        <v>13259.240000000002</v>
      </c>
      <c r="O353" s="132">
        <f t="shared" si="203"/>
        <v>143</v>
      </c>
      <c r="P353" s="132">
        <f t="shared" si="203"/>
        <v>282</v>
      </c>
      <c r="Q353" s="132">
        <f t="shared" si="203"/>
        <v>257</v>
      </c>
      <c r="R353" s="132">
        <f>R7+R38+R48+R67+R101+R161+R208+R244+R252+R291+R345</f>
        <v>88</v>
      </c>
      <c r="S353" s="132">
        <f t="shared" si="203"/>
        <v>61</v>
      </c>
      <c r="T353" s="132">
        <f t="shared" si="203"/>
        <v>138</v>
      </c>
      <c r="U353" s="132">
        <f t="shared" si="203"/>
        <v>61</v>
      </c>
      <c r="V353" s="132">
        <f t="shared" si="203"/>
        <v>224</v>
      </c>
      <c r="W353" s="132">
        <f t="shared" si="203"/>
        <v>750</v>
      </c>
      <c r="X353" s="132">
        <f t="shared" si="203"/>
        <v>61</v>
      </c>
      <c r="Y353" s="132">
        <f>Y7+Y38+Y48+Y67+Y101+Y161+Y208+Y244+Y252+Y291+Y345</f>
        <v>64</v>
      </c>
      <c r="Z353" s="132">
        <f t="shared" si="203"/>
        <v>48</v>
      </c>
      <c r="AA353" s="132">
        <f t="shared" si="203"/>
        <v>19.2</v>
      </c>
      <c r="AB353" s="132">
        <f t="shared" si="203"/>
        <v>9.6</v>
      </c>
      <c r="AC353" s="132">
        <f t="shared" si="203"/>
        <v>0</v>
      </c>
      <c r="AD353" s="132">
        <f t="shared" si="203"/>
        <v>302</v>
      </c>
      <c r="AE353" s="132">
        <f t="shared" si="203"/>
        <v>10</v>
      </c>
      <c r="AF353" s="132">
        <f t="shared" si="203"/>
        <v>1</v>
      </c>
      <c r="AG353" s="132">
        <f t="shared" si="203"/>
        <v>1252</v>
      </c>
      <c r="AH353" s="132">
        <f t="shared" si="203"/>
        <v>39777.719999999994</v>
      </c>
      <c r="AI353" s="132">
        <f t="shared" si="203"/>
        <v>13259.240000000002</v>
      </c>
      <c r="AJ353" s="132">
        <f t="shared" si="203"/>
        <v>400</v>
      </c>
      <c r="AK353" s="132">
        <f t="shared" si="203"/>
        <v>112</v>
      </c>
      <c r="AL353" s="132">
        <f t="shared" si="203"/>
        <v>966</v>
      </c>
      <c r="AM353" s="132">
        <f t="shared" si="203"/>
        <v>16</v>
      </c>
      <c r="AN353" s="132">
        <f t="shared" si="203"/>
        <v>34.5</v>
      </c>
      <c r="AO353" s="132">
        <f t="shared" si="203"/>
        <v>60</v>
      </c>
      <c r="AP353" s="132">
        <f t="shared" si="203"/>
        <v>0</v>
      </c>
      <c r="AQ353" s="91">
        <f t="shared" si="188"/>
        <v>0</v>
      </c>
      <c r="AR353" s="92"/>
      <c r="AS353" s="133"/>
      <c r="AT353" s="134"/>
      <c r="AU353" s="134"/>
      <c r="AV353" s="135"/>
      <c r="AW353" s="135"/>
      <c r="AX353" s="136"/>
    </row>
    <row r="354" spans="1:50" x14ac:dyDescent="0.25">
      <c r="A354" s="137"/>
    </row>
    <row r="355" spans="1:50" x14ac:dyDescent="0.25">
      <c r="N355" s="141">
        <v>1</v>
      </c>
      <c r="O355" s="141">
        <v>2</v>
      </c>
      <c r="P355" s="141">
        <v>3</v>
      </c>
      <c r="Q355" s="141">
        <v>4</v>
      </c>
      <c r="R355" s="141">
        <v>5</v>
      </c>
      <c r="S355" s="141">
        <v>6</v>
      </c>
      <c r="T355" s="141">
        <v>7</v>
      </c>
      <c r="U355" s="141">
        <v>8</v>
      </c>
      <c r="V355" s="141">
        <v>9</v>
      </c>
      <c r="W355" s="141">
        <v>10</v>
      </c>
      <c r="X355" s="141">
        <v>11</v>
      </c>
      <c r="Y355" s="141">
        <v>12</v>
      </c>
      <c r="Z355" s="141">
        <v>13</v>
      </c>
      <c r="AA355" s="141">
        <v>14</v>
      </c>
      <c r="AB355" s="141">
        <v>15</v>
      </c>
      <c r="AC355" s="142">
        <v>1</v>
      </c>
      <c r="AD355" s="142">
        <v>1</v>
      </c>
      <c r="AE355" s="143">
        <v>2</v>
      </c>
      <c r="AF355" s="142">
        <v>3</v>
      </c>
      <c r="AG355" s="143">
        <v>4</v>
      </c>
      <c r="AH355" s="142">
        <v>5</v>
      </c>
      <c r="AI355" s="143">
        <v>6</v>
      </c>
      <c r="AJ355" s="142">
        <v>7</v>
      </c>
      <c r="AK355" s="143">
        <v>8</v>
      </c>
      <c r="AL355" s="142">
        <v>9</v>
      </c>
      <c r="AM355" s="143">
        <v>10</v>
      </c>
      <c r="AN355" s="143"/>
      <c r="AO355" s="143"/>
      <c r="AP355" s="144"/>
    </row>
  </sheetData>
  <autoFilter ref="A6:AP353" xr:uid="{9D6B6E0F-5B61-4914-BCFF-9A7DB159F25F}"/>
  <mergeCells count="10">
    <mergeCell ref="A1:AP1"/>
    <mergeCell ref="A2:AP2"/>
    <mergeCell ref="B3:M3"/>
    <mergeCell ref="N3:AB3"/>
    <mergeCell ref="AD3:AO3"/>
    <mergeCell ref="AP3:AP4"/>
    <mergeCell ref="A4:A5"/>
    <mergeCell ref="B4:B5"/>
    <mergeCell ref="C4:C5"/>
    <mergeCell ref="E4:E5"/>
  </mergeCells>
  <pageMargins left="0.21" right="0.17" top="0.4" bottom="0.46" header="0.33" footer="0.15748031496063"/>
  <pageSetup paperSize="9" scale="44" orientation="landscape" r:id="rId1"/>
  <headerFooter alignWithMargins="0"/>
  <colBreaks count="1" manualBreakCount="1">
    <brk id="4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EC93-AC3C-4A20-80CF-DCD8D3A84C78}">
  <sheetPr>
    <tabColor rgb="FFFF0000"/>
  </sheetPr>
  <dimension ref="A1:BI310"/>
  <sheetViews>
    <sheetView showZeros="0" tabSelected="1" view="pageLayout" zoomScale="85" zoomScaleNormal="70" zoomScaleSheetLayoutView="70" zoomScalePageLayoutView="85" workbookViewId="0">
      <selection activeCell="X11" sqref="X11"/>
    </sheetView>
  </sheetViews>
  <sheetFormatPr defaultRowHeight="15" x14ac:dyDescent="0.25"/>
  <cols>
    <col min="1" max="1" width="4.88671875" style="61" customWidth="1"/>
    <col min="2" max="2" width="17.6640625" style="138" customWidth="1"/>
    <col min="3" max="3" width="10.33203125" style="138" customWidth="1"/>
    <col min="4" max="4" width="10.21875" style="155" bestFit="1" customWidth="1"/>
    <col min="5" max="5" width="10.33203125" style="138" customWidth="1"/>
    <col min="6" max="6" width="7" style="138" customWidth="1"/>
    <col min="7" max="7" width="6.33203125" style="138" customWidth="1"/>
    <col min="8" max="8" width="5.6640625" style="138" customWidth="1"/>
    <col min="9" max="9" width="4.77734375" style="138" customWidth="1"/>
    <col min="10" max="20" width="3.88671875" style="138" hidden="1" customWidth="1"/>
    <col min="21" max="21" width="5.77734375" style="156" customWidth="1"/>
    <col min="22" max="22" width="5.77734375" style="157" customWidth="1"/>
    <col min="23" max="23" width="5.77734375" style="158" customWidth="1"/>
    <col min="24" max="24" width="7.5546875" style="159" customWidth="1"/>
    <col min="25" max="26" width="7.5546875" style="61" customWidth="1"/>
    <col min="27" max="27" width="7.109375" style="61" customWidth="1"/>
    <col min="28" max="28" width="5.33203125" style="61" hidden="1" customWidth="1"/>
    <col min="29" max="30" width="5.77734375" style="61" customWidth="1"/>
    <col min="31" max="32" width="4.77734375" style="61" customWidth="1"/>
    <col min="33" max="33" width="5.21875" style="61" customWidth="1"/>
    <col min="34" max="34" width="5.5546875" style="61" customWidth="1"/>
    <col min="35" max="35" width="5.44140625" style="61" customWidth="1"/>
    <col min="36" max="36" width="5.44140625" style="156" customWidth="1"/>
    <col min="37" max="37" width="5.44140625" style="157" customWidth="1"/>
    <col min="38" max="38" width="5.6640625" style="158" customWidth="1"/>
    <col min="39" max="39" width="5.109375" style="159" customWidth="1"/>
    <col min="40" max="42" width="5.109375" style="61" customWidth="1"/>
    <col min="43" max="43" width="10" style="61" customWidth="1"/>
    <col min="44" max="44" width="7.109375" style="61" customWidth="1"/>
    <col min="45" max="45" width="6.21875" style="61" customWidth="1"/>
    <col min="46" max="46" width="6.109375" style="61" customWidth="1"/>
    <col min="47" max="47" width="6.21875" style="61" customWidth="1"/>
    <col min="48" max="48" width="4.6640625" style="61" customWidth="1"/>
    <col min="49" max="49" width="7.33203125" style="61" customWidth="1"/>
    <col min="50" max="51" width="4.6640625" style="61" customWidth="1"/>
    <col min="52" max="52" width="6.33203125" style="61" customWidth="1"/>
    <col min="53" max="53" width="11.21875" style="61" customWidth="1"/>
    <col min="54" max="54" width="3.44140625" style="61" customWidth="1"/>
    <col min="55" max="55" width="6.5546875" style="137" customWidth="1"/>
    <col min="56" max="56" width="11.5546875" style="138" bestFit="1" customWidth="1"/>
    <col min="57" max="57" width="4" style="61" customWidth="1"/>
    <col min="58" max="58" width="2.88671875" style="61" customWidth="1"/>
    <col min="59" max="59" width="3.33203125" style="61" bestFit="1" customWidth="1"/>
    <col min="60" max="60" width="4" style="61" customWidth="1"/>
    <col min="61" max="61" width="3.5546875" style="61" customWidth="1"/>
    <col min="62" max="256" width="8.88671875" style="61"/>
    <col min="257" max="257" width="4.88671875" style="61" customWidth="1"/>
    <col min="258" max="258" width="17.6640625" style="61" customWidth="1"/>
    <col min="259" max="259" width="10.33203125" style="61" customWidth="1"/>
    <col min="260" max="260" width="10.21875" style="61" bestFit="1" customWidth="1"/>
    <col min="261" max="261" width="10.33203125" style="61" customWidth="1"/>
    <col min="262" max="262" width="7" style="61" customWidth="1"/>
    <col min="263" max="263" width="6.33203125" style="61" customWidth="1"/>
    <col min="264" max="264" width="5.6640625" style="61" customWidth="1"/>
    <col min="265" max="265" width="4.77734375" style="61" customWidth="1"/>
    <col min="266" max="276" width="0" style="61" hidden="1" customWidth="1"/>
    <col min="277" max="279" width="5.77734375" style="61" customWidth="1"/>
    <col min="280" max="282" width="7.5546875" style="61" customWidth="1"/>
    <col min="283" max="283" width="7.109375" style="61" customWidth="1"/>
    <col min="284" max="284" width="0" style="61" hidden="1" customWidth="1"/>
    <col min="285" max="286" width="5.77734375" style="61" customWidth="1"/>
    <col min="287" max="288" width="4.77734375" style="61" customWidth="1"/>
    <col min="289" max="289" width="5.21875" style="61" customWidth="1"/>
    <col min="290" max="290" width="5.5546875" style="61" customWidth="1"/>
    <col min="291" max="293" width="5.44140625" style="61" customWidth="1"/>
    <col min="294" max="294" width="5.6640625" style="61" customWidth="1"/>
    <col min="295" max="298" width="5.109375" style="61" customWidth="1"/>
    <col min="299" max="299" width="10" style="61" customWidth="1"/>
    <col min="300" max="300" width="7.109375" style="61" customWidth="1"/>
    <col min="301" max="301" width="6.21875" style="61" customWidth="1"/>
    <col min="302" max="302" width="6.109375" style="61" customWidth="1"/>
    <col min="303" max="304" width="4.6640625" style="61" customWidth="1"/>
    <col min="305" max="305" width="7.33203125" style="61" customWidth="1"/>
    <col min="306" max="307" width="4.6640625" style="61" customWidth="1"/>
    <col min="308" max="308" width="6.33203125" style="61" customWidth="1"/>
    <col min="309" max="309" width="11.21875" style="61" customWidth="1"/>
    <col min="310" max="310" width="3.44140625" style="61" customWidth="1"/>
    <col min="311" max="311" width="6.5546875" style="61" customWidth="1"/>
    <col min="312" max="312" width="11.5546875" style="61" bestFit="1" customWidth="1"/>
    <col min="313" max="313" width="4" style="61" customWidth="1"/>
    <col min="314" max="314" width="2.88671875" style="61" customWidth="1"/>
    <col min="315" max="315" width="3.33203125" style="61" bestFit="1" customWidth="1"/>
    <col min="316" max="316" width="4" style="61" customWidth="1"/>
    <col min="317" max="317" width="3.5546875" style="61" customWidth="1"/>
    <col min="318" max="512" width="8.88671875" style="61"/>
    <col min="513" max="513" width="4.88671875" style="61" customWidth="1"/>
    <col min="514" max="514" width="17.6640625" style="61" customWidth="1"/>
    <col min="515" max="515" width="10.33203125" style="61" customWidth="1"/>
    <col min="516" max="516" width="10.21875" style="61" bestFit="1" customWidth="1"/>
    <col min="517" max="517" width="10.33203125" style="61" customWidth="1"/>
    <col min="518" max="518" width="7" style="61" customWidth="1"/>
    <col min="519" max="519" width="6.33203125" style="61" customWidth="1"/>
    <col min="520" max="520" width="5.6640625" style="61" customWidth="1"/>
    <col min="521" max="521" width="4.77734375" style="61" customWidth="1"/>
    <col min="522" max="532" width="0" style="61" hidden="1" customWidth="1"/>
    <col min="533" max="535" width="5.77734375" style="61" customWidth="1"/>
    <col min="536" max="538" width="7.5546875" style="61" customWidth="1"/>
    <col min="539" max="539" width="7.109375" style="61" customWidth="1"/>
    <col min="540" max="540" width="0" style="61" hidden="1" customWidth="1"/>
    <col min="541" max="542" width="5.77734375" style="61" customWidth="1"/>
    <col min="543" max="544" width="4.77734375" style="61" customWidth="1"/>
    <col min="545" max="545" width="5.21875" style="61" customWidth="1"/>
    <col min="546" max="546" width="5.5546875" style="61" customWidth="1"/>
    <col min="547" max="549" width="5.44140625" style="61" customWidth="1"/>
    <col min="550" max="550" width="5.6640625" style="61" customWidth="1"/>
    <col min="551" max="554" width="5.109375" style="61" customWidth="1"/>
    <col min="555" max="555" width="10" style="61" customWidth="1"/>
    <col min="556" max="556" width="7.109375" style="61" customWidth="1"/>
    <col min="557" max="557" width="6.21875" style="61" customWidth="1"/>
    <col min="558" max="558" width="6.109375" style="61" customWidth="1"/>
    <col min="559" max="560" width="4.6640625" style="61" customWidth="1"/>
    <col min="561" max="561" width="7.33203125" style="61" customWidth="1"/>
    <col min="562" max="563" width="4.6640625" style="61" customWidth="1"/>
    <col min="564" max="564" width="6.33203125" style="61" customWidth="1"/>
    <col min="565" max="565" width="11.21875" style="61" customWidth="1"/>
    <col min="566" max="566" width="3.44140625" style="61" customWidth="1"/>
    <col min="567" max="567" width="6.5546875" style="61" customWidth="1"/>
    <col min="568" max="568" width="11.5546875" style="61" bestFit="1" customWidth="1"/>
    <col min="569" max="569" width="4" style="61" customWidth="1"/>
    <col min="570" max="570" width="2.88671875" style="61" customWidth="1"/>
    <col min="571" max="571" width="3.33203125" style="61" bestFit="1" customWidth="1"/>
    <col min="572" max="572" width="4" style="61" customWidth="1"/>
    <col min="573" max="573" width="3.5546875" style="61" customWidth="1"/>
    <col min="574" max="768" width="8.88671875" style="61"/>
    <col min="769" max="769" width="4.88671875" style="61" customWidth="1"/>
    <col min="770" max="770" width="17.6640625" style="61" customWidth="1"/>
    <col min="771" max="771" width="10.33203125" style="61" customWidth="1"/>
    <col min="772" max="772" width="10.21875" style="61" bestFit="1" customWidth="1"/>
    <col min="773" max="773" width="10.33203125" style="61" customWidth="1"/>
    <col min="774" max="774" width="7" style="61" customWidth="1"/>
    <col min="775" max="775" width="6.33203125" style="61" customWidth="1"/>
    <col min="776" max="776" width="5.6640625" style="61" customWidth="1"/>
    <col min="777" max="777" width="4.77734375" style="61" customWidth="1"/>
    <col min="778" max="788" width="0" style="61" hidden="1" customWidth="1"/>
    <col min="789" max="791" width="5.77734375" style="61" customWidth="1"/>
    <col min="792" max="794" width="7.5546875" style="61" customWidth="1"/>
    <col min="795" max="795" width="7.109375" style="61" customWidth="1"/>
    <col min="796" max="796" width="0" style="61" hidden="1" customWidth="1"/>
    <col min="797" max="798" width="5.77734375" style="61" customWidth="1"/>
    <col min="799" max="800" width="4.77734375" style="61" customWidth="1"/>
    <col min="801" max="801" width="5.21875" style="61" customWidth="1"/>
    <col min="802" max="802" width="5.5546875" style="61" customWidth="1"/>
    <col min="803" max="805" width="5.44140625" style="61" customWidth="1"/>
    <col min="806" max="806" width="5.6640625" style="61" customWidth="1"/>
    <col min="807" max="810" width="5.109375" style="61" customWidth="1"/>
    <col min="811" max="811" width="10" style="61" customWidth="1"/>
    <col min="812" max="812" width="7.109375" style="61" customWidth="1"/>
    <col min="813" max="813" width="6.21875" style="61" customWidth="1"/>
    <col min="814" max="814" width="6.109375" style="61" customWidth="1"/>
    <col min="815" max="816" width="4.6640625" style="61" customWidth="1"/>
    <col min="817" max="817" width="7.33203125" style="61" customWidth="1"/>
    <col min="818" max="819" width="4.6640625" style="61" customWidth="1"/>
    <col min="820" max="820" width="6.33203125" style="61" customWidth="1"/>
    <col min="821" max="821" width="11.21875" style="61" customWidth="1"/>
    <col min="822" max="822" width="3.44140625" style="61" customWidth="1"/>
    <col min="823" max="823" width="6.5546875" style="61" customWidth="1"/>
    <col min="824" max="824" width="11.5546875" style="61" bestFit="1" customWidth="1"/>
    <col min="825" max="825" width="4" style="61" customWidth="1"/>
    <col min="826" max="826" width="2.88671875" style="61" customWidth="1"/>
    <col min="827" max="827" width="3.33203125" style="61" bestFit="1" customWidth="1"/>
    <col min="828" max="828" width="4" style="61" customWidth="1"/>
    <col min="829" max="829" width="3.5546875" style="61" customWidth="1"/>
    <col min="830" max="1024" width="8.88671875" style="61"/>
    <col min="1025" max="1025" width="4.88671875" style="61" customWidth="1"/>
    <col min="1026" max="1026" width="17.6640625" style="61" customWidth="1"/>
    <col min="1027" max="1027" width="10.33203125" style="61" customWidth="1"/>
    <col min="1028" max="1028" width="10.21875" style="61" bestFit="1" customWidth="1"/>
    <col min="1029" max="1029" width="10.33203125" style="61" customWidth="1"/>
    <col min="1030" max="1030" width="7" style="61" customWidth="1"/>
    <col min="1031" max="1031" width="6.33203125" style="61" customWidth="1"/>
    <col min="1032" max="1032" width="5.6640625" style="61" customWidth="1"/>
    <col min="1033" max="1033" width="4.77734375" style="61" customWidth="1"/>
    <col min="1034" max="1044" width="0" style="61" hidden="1" customWidth="1"/>
    <col min="1045" max="1047" width="5.77734375" style="61" customWidth="1"/>
    <col min="1048" max="1050" width="7.5546875" style="61" customWidth="1"/>
    <col min="1051" max="1051" width="7.109375" style="61" customWidth="1"/>
    <col min="1052" max="1052" width="0" style="61" hidden="1" customWidth="1"/>
    <col min="1053" max="1054" width="5.77734375" style="61" customWidth="1"/>
    <col min="1055" max="1056" width="4.77734375" style="61" customWidth="1"/>
    <col min="1057" max="1057" width="5.21875" style="61" customWidth="1"/>
    <col min="1058" max="1058" width="5.5546875" style="61" customWidth="1"/>
    <col min="1059" max="1061" width="5.44140625" style="61" customWidth="1"/>
    <col min="1062" max="1062" width="5.6640625" style="61" customWidth="1"/>
    <col min="1063" max="1066" width="5.109375" style="61" customWidth="1"/>
    <col min="1067" max="1067" width="10" style="61" customWidth="1"/>
    <col min="1068" max="1068" width="7.109375" style="61" customWidth="1"/>
    <col min="1069" max="1069" width="6.21875" style="61" customWidth="1"/>
    <col min="1070" max="1070" width="6.109375" style="61" customWidth="1"/>
    <col min="1071" max="1072" width="4.6640625" style="61" customWidth="1"/>
    <col min="1073" max="1073" width="7.33203125" style="61" customWidth="1"/>
    <col min="1074" max="1075" width="4.6640625" style="61" customWidth="1"/>
    <col min="1076" max="1076" width="6.33203125" style="61" customWidth="1"/>
    <col min="1077" max="1077" width="11.21875" style="61" customWidth="1"/>
    <col min="1078" max="1078" width="3.44140625" style="61" customWidth="1"/>
    <col min="1079" max="1079" width="6.5546875" style="61" customWidth="1"/>
    <col min="1080" max="1080" width="11.5546875" style="61" bestFit="1" customWidth="1"/>
    <col min="1081" max="1081" width="4" style="61" customWidth="1"/>
    <col min="1082" max="1082" width="2.88671875" style="61" customWidth="1"/>
    <col min="1083" max="1083" width="3.33203125" style="61" bestFit="1" customWidth="1"/>
    <col min="1084" max="1084" width="4" style="61" customWidth="1"/>
    <col min="1085" max="1085" width="3.5546875" style="61" customWidth="1"/>
    <col min="1086" max="1280" width="8.88671875" style="61"/>
    <col min="1281" max="1281" width="4.88671875" style="61" customWidth="1"/>
    <col min="1282" max="1282" width="17.6640625" style="61" customWidth="1"/>
    <col min="1283" max="1283" width="10.33203125" style="61" customWidth="1"/>
    <col min="1284" max="1284" width="10.21875" style="61" bestFit="1" customWidth="1"/>
    <col min="1285" max="1285" width="10.33203125" style="61" customWidth="1"/>
    <col min="1286" max="1286" width="7" style="61" customWidth="1"/>
    <col min="1287" max="1287" width="6.33203125" style="61" customWidth="1"/>
    <col min="1288" max="1288" width="5.6640625" style="61" customWidth="1"/>
    <col min="1289" max="1289" width="4.77734375" style="61" customWidth="1"/>
    <col min="1290" max="1300" width="0" style="61" hidden="1" customWidth="1"/>
    <col min="1301" max="1303" width="5.77734375" style="61" customWidth="1"/>
    <col min="1304" max="1306" width="7.5546875" style="61" customWidth="1"/>
    <col min="1307" max="1307" width="7.109375" style="61" customWidth="1"/>
    <col min="1308" max="1308" width="0" style="61" hidden="1" customWidth="1"/>
    <col min="1309" max="1310" width="5.77734375" style="61" customWidth="1"/>
    <col min="1311" max="1312" width="4.77734375" style="61" customWidth="1"/>
    <col min="1313" max="1313" width="5.21875" style="61" customWidth="1"/>
    <col min="1314" max="1314" width="5.5546875" style="61" customWidth="1"/>
    <col min="1315" max="1317" width="5.44140625" style="61" customWidth="1"/>
    <col min="1318" max="1318" width="5.6640625" style="61" customWidth="1"/>
    <col min="1319" max="1322" width="5.109375" style="61" customWidth="1"/>
    <col min="1323" max="1323" width="10" style="61" customWidth="1"/>
    <col min="1324" max="1324" width="7.109375" style="61" customWidth="1"/>
    <col min="1325" max="1325" width="6.21875" style="61" customWidth="1"/>
    <col min="1326" max="1326" width="6.109375" style="61" customWidth="1"/>
    <col min="1327" max="1328" width="4.6640625" style="61" customWidth="1"/>
    <col min="1329" max="1329" width="7.33203125" style="61" customWidth="1"/>
    <col min="1330" max="1331" width="4.6640625" style="61" customWidth="1"/>
    <col min="1332" max="1332" width="6.33203125" style="61" customWidth="1"/>
    <col min="1333" max="1333" width="11.21875" style="61" customWidth="1"/>
    <col min="1334" max="1334" width="3.44140625" style="61" customWidth="1"/>
    <col min="1335" max="1335" width="6.5546875" style="61" customWidth="1"/>
    <col min="1336" max="1336" width="11.5546875" style="61" bestFit="1" customWidth="1"/>
    <col min="1337" max="1337" width="4" style="61" customWidth="1"/>
    <col min="1338" max="1338" width="2.88671875" style="61" customWidth="1"/>
    <col min="1339" max="1339" width="3.33203125" style="61" bestFit="1" customWidth="1"/>
    <col min="1340" max="1340" width="4" style="61" customWidth="1"/>
    <col min="1341" max="1341" width="3.5546875" style="61" customWidth="1"/>
    <col min="1342" max="1536" width="8.88671875" style="61"/>
    <col min="1537" max="1537" width="4.88671875" style="61" customWidth="1"/>
    <col min="1538" max="1538" width="17.6640625" style="61" customWidth="1"/>
    <col min="1539" max="1539" width="10.33203125" style="61" customWidth="1"/>
    <col min="1540" max="1540" width="10.21875" style="61" bestFit="1" customWidth="1"/>
    <col min="1541" max="1541" width="10.33203125" style="61" customWidth="1"/>
    <col min="1542" max="1542" width="7" style="61" customWidth="1"/>
    <col min="1543" max="1543" width="6.33203125" style="61" customWidth="1"/>
    <col min="1544" max="1544" width="5.6640625" style="61" customWidth="1"/>
    <col min="1545" max="1545" width="4.77734375" style="61" customWidth="1"/>
    <col min="1546" max="1556" width="0" style="61" hidden="1" customWidth="1"/>
    <col min="1557" max="1559" width="5.77734375" style="61" customWidth="1"/>
    <col min="1560" max="1562" width="7.5546875" style="61" customWidth="1"/>
    <col min="1563" max="1563" width="7.109375" style="61" customWidth="1"/>
    <col min="1564" max="1564" width="0" style="61" hidden="1" customWidth="1"/>
    <col min="1565" max="1566" width="5.77734375" style="61" customWidth="1"/>
    <col min="1567" max="1568" width="4.77734375" style="61" customWidth="1"/>
    <col min="1569" max="1569" width="5.21875" style="61" customWidth="1"/>
    <col min="1570" max="1570" width="5.5546875" style="61" customWidth="1"/>
    <col min="1571" max="1573" width="5.44140625" style="61" customWidth="1"/>
    <col min="1574" max="1574" width="5.6640625" style="61" customWidth="1"/>
    <col min="1575" max="1578" width="5.109375" style="61" customWidth="1"/>
    <col min="1579" max="1579" width="10" style="61" customWidth="1"/>
    <col min="1580" max="1580" width="7.109375" style="61" customWidth="1"/>
    <col min="1581" max="1581" width="6.21875" style="61" customWidth="1"/>
    <col min="1582" max="1582" width="6.109375" style="61" customWidth="1"/>
    <col min="1583" max="1584" width="4.6640625" style="61" customWidth="1"/>
    <col min="1585" max="1585" width="7.33203125" style="61" customWidth="1"/>
    <col min="1586" max="1587" width="4.6640625" style="61" customWidth="1"/>
    <col min="1588" max="1588" width="6.33203125" style="61" customWidth="1"/>
    <col min="1589" max="1589" width="11.21875" style="61" customWidth="1"/>
    <col min="1590" max="1590" width="3.44140625" style="61" customWidth="1"/>
    <col min="1591" max="1591" width="6.5546875" style="61" customWidth="1"/>
    <col min="1592" max="1592" width="11.5546875" style="61" bestFit="1" customWidth="1"/>
    <col min="1593" max="1593" width="4" style="61" customWidth="1"/>
    <col min="1594" max="1594" width="2.88671875" style="61" customWidth="1"/>
    <col min="1595" max="1595" width="3.33203125" style="61" bestFit="1" customWidth="1"/>
    <col min="1596" max="1596" width="4" style="61" customWidth="1"/>
    <col min="1597" max="1597" width="3.5546875" style="61" customWidth="1"/>
    <col min="1598" max="1792" width="8.88671875" style="61"/>
    <col min="1793" max="1793" width="4.88671875" style="61" customWidth="1"/>
    <col min="1794" max="1794" width="17.6640625" style="61" customWidth="1"/>
    <col min="1795" max="1795" width="10.33203125" style="61" customWidth="1"/>
    <col min="1796" max="1796" width="10.21875" style="61" bestFit="1" customWidth="1"/>
    <col min="1797" max="1797" width="10.33203125" style="61" customWidth="1"/>
    <col min="1798" max="1798" width="7" style="61" customWidth="1"/>
    <col min="1799" max="1799" width="6.33203125" style="61" customWidth="1"/>
    <col min="1800" max="1800" width="5.6640625" style="61" customWidth="1"/>
    <col min="1801" max="1801" width="4.77734375" style="61" customWidth="1"/>
    <col min="1802" max="1812" width="0" style="61" hidden="1" customWidth="1"/>
    <col min="1813" max="1815" width="5.77734375" style="61" customWidth="1"/>
    <col min="1816" max="1818" width="7.5546875" style="61" customWidth="1"/>
    <col min="1819" max="1819" width="7.109375" style="61" customWidth="1"/>
    <col min="1820" max="1820" width="0" style="61" hidden="1" customWidth="1"/>
    <col min="1821" max="1822" width="5.77734375" style="61" customWidth="1"/>
    <col min="1823" max="1824" width="4.77734375" style="61" customWidth="1"/>
    <col min="1825" max="1825" width="5.21875" style="61" customWidth="1"/>
    <col min="1826" max="1826" width="5.5546875" style="61" customWidth="1"/>
    <col min="1827" max="1829" width="5.44140625" style="61" customWidth="1"/>
    <col min="1830" max="1830" width="5.6640625" style="61" customWidth="1"/>
    <col min="1831" max="1834" width="5.109375" style="61" customWidth="1"/>
    <col min="1835" max="1835" width="10" style="61" customWidth="1"/>
    <col min="1836" max="1836" width="7.109375" style="61" customWidth="1"/>
    <col min="1837" max="1837" width="6.21875" style="61" customWidth="1"/>
    <col min="1838" max="1838" width="6.109375" style="61" customWidth="1"/>
    <col min="1839" max="1840" width="4.6640625" style="61" customWidth="1"/>
    <col min="1841" max="1841" width="7.33203125" style="61" customWidth="1"/>
    <col min="1842" max="1843" width="4.6640625" style="61" customWidth="1"/>
    <col min="1844" max="1844" width="6.33203125" style="61" customWidth="1"/>
    <col min="1845" max="1845" width="11.21875" style="61" customWidth="1"/>
    <col min="1846" max="1846" width="3.44140625" style="61" customWidth="1"/>
    <col min="1847" max="1847" width="6.5546875" style="61" customWidth="1"/>
    <col min="1848" max="1848" width="11.5546875" style="61" bestFit="1" customWidth="1"/>
    <col min="1849" max="1849" width="4" style="61" customWidth="1"/>
    <col min="1850" max="1850" width="2.88671875" style="61" customWidth="1"/>
    <col min="1851" max="1851" width="3.33203125" style="61" bestFit="1" customWidth="1"/>
    <col min="1852" max="1852" width="4" style="61" customWidth="1"/>
    <col min="1853" max="1853" width="3.5546875" style="61" customWidth="1"/>
    <col min="1854" max="2048" width="8.88671875" style="61"/>
    <col min="2049" max="2049" width="4.88671875" style="61" customWidth="1"/>
    <col min="2050" max="2050" width="17.6640625" style="61" customWidth="1"/>
    <col min="2051" max="2051" width="10.33203125" style="61" customWidth="1"/>
    <col min="2052" max="2052" width="10.21875" style="61" bestFit="1" customWidth="1"/>
    <col min="2053" max="2053" width="10.33203125" style="61" customWidth="1"/>
    <col min="2054" max="2054" width="7" style="61" customWidth="1"/>
    <col min="2055" max="2055" width="6.33203125" style="61" customWidth="1"/>
    <col min="2056" max="2056" width="5.6640625" style="61" customWidth="1"/>
    <col min="2057" max="2057" width="4.77734375" style="61" customWidth="1"/>
    <col min="2058" max="2068" width="0" style="61" hidden="1" customWidth="1"/>
    <col min="2069" max="2071" width="5.77734375" style="61" customWidth="1"/>
    <col min="2072" max="2074" width="7.5546875" style="61" customWidth="1"/>
    <col min="2075" max="2075" width="7.109375" style="61" customWidth="1"/>
    <col min="2076" max="2076" width="0" style="61" hidden="1" customWidth="1"/>
    <col min="2077" max="2078" width="5.77734375" style="61" customWidth="1"/>
    <col min="2079" max="2080" width="4.77734375" style="61" customWidth="1"/>
    <col min="2081" max="2081" width="5.21875" style="61" customWidth="1"/>
    <col min="2082" max="2082" width="5.5546875" style="61" customWidth="1"/>
    <col min="2083" max="2085" width="5.44140625" style="61" customWidth="1"/>
    <col min="2086" max="2086" width="5.6640625" style="61" customWidth="1"/>
    <col min="2087" max="2090" width="5.109375" style="61" customWidth="1"/>
    <col min="2091" max="2091" width="10" style="61" customWidth="1"/>
    <col min="2092" max="2092" width="7.109375" style="61" customWidth="1"/>
    <col min="2093" max="2093" width="6.21875" style="61" customWidth="1"/>
    <col min="2094" max="2094" width="6.109375" style="61" customWidth="1"/>
    <col min="2095" max="2096" width="4.6640625" style="61" customWidth="1"/>
    <col min="2097" max="2097" width="7.33203125" style="61" customWidth="1"/>
    <col min="2098" max="2099" width="4.6640625" style="61" customWidth="1"/>
    <col min="2100" max="2100" width="6.33203125" style="61" customWidth="1"/>
    <col min="2101" max="2101" width="11.21875" style="61" customWidth="1"/>
    <col min="2102" max="2102" width="3.44140625" style="61" customWidth="1"/>
    <col min="2103" max="2103" width="6.5546875" style="61" customWidth="1"/>
    <col min="2104" max="2104" width="11.5546875" style="61" bestFit="1" customWidth="1"/>
    <col min="2105" max="2105" width="4" style="61" customWidth="1"/>
    <col min="2106" max="2106" width="2.88671875" style="61" customWidth="1"/>
    <col min="2107" max="2107" width="3.33203125" style="61" bestFit="1" customWidth="1"/>
    <col min="2108" max="2108" width="4" style="61" customWidth="1"/>
    <col min="2109" max="2109" width="3.5546875" style="61" customWidth="1"/>
    <col min="2110" max="2304" width="8.88671875" style="61"/>
    <col min="2305" max="2305" width="4.88671875" style="61" customWidth="1"/>
    <col min="2306" max="2306" width="17.6640625" style="61" customWidth="1"/>
    <col min="2307" max="2307" width="10.33203125" style="61" customWidth="1"/>
    <col min="2308" max="2308" width="10.21875" style="61" bestFit="1" customWidth="1"/>
    <col min="2309" max="2309" width="10.33203125" style="61" customWidth="1"/>
    <col min="2310" max="2310" width="7" style="61" customWidth="1"/>
    <col min="2311" max="2311" width="6.33203125" style="61" customWidth="1"/>
    <col min="2312" max="2312" width="5.6640625" style="61" customWidth="1"/>
    <col min="2313" max="2313" width="4.77734375" style="61" customWidth="1"/>
    <col min="2314" max="2324" width="0" style="61" hidden="1" customWidth="1"/>
    <col min="2325" max="2327" width="5.77734375" style="61" customWidth="1"/>
    <col min="2328" max="2330" width="7.5546875" style="61" customWidth="1"/>
    <col min="2331" max="2331" width="7.109375" style="61" customWidth="1"/>
    <col min="2332" max="2332" width="0" style="61" hidden="1" customWidth="1"/>
    <col min="2333" max="2334" width="5.77734375" style="61" customWidth="1"/>
    <col min="2335" max="2336" width="4.77734375" style="61" customWidth="1"/>
    <col min="2337" max="2337" width="5.21875" style="61" customWidth="1"/>
    <col min="2338" max="2338" width="5.5546875" style="61" customWidth="1"/>
    <col min="2339" max="2341" width="5.44140625" style="61" customWidth="1"/>
    <col min="2342" max="2342" width="5.6640625" style="61" customWidth="1"/>
    <col min="2343" max="2346" width="5.109375" style="61" customWidth="1"/>
    <col min="2347" max="2347" width="10" style="61" customWidth="1"/>
    <col min="2348" max="2348" width="7.109375" style="61" customWidth="1"/>
    <col min="2349" max="2349" width="6.21875" style="61" customWidth="1"/>
    <col min="2350" max="2350" width="6.109375" style="61" customWidth="1"/>
    <col min="2351" max="2352" width="4.6640625" style="61" customWidth="1"/>
    <col min="2353" max="2353" width="7.33203125" style="61" customWidth="1"/>
    <col min="2354" max="2355" width="4.6640625" style="61" customWidth="1"/>
    <col min="2356" max="2356" width="6.33203125" style="61" customWidth="1"/>
    <col min="2357" max="2357" width="11.21875" style="61" customWidth="1"/>
    <col min="2358" max="2358" width="3.44140625" style="61" customWidth="1"/>
    <col min="2359" max="2359" width="6.5546875" style="61" customWidth="1"/>
    <col min="2360" max="2360" width="11.5546875" style="61" bestFit="1" customWidth="1"/>
    <col min="2361" max="2361" width="4" style="61" customWidth="1"/>
    <col min="2362" max="2362" width="2.88671875" style="61" customWidth="1"/>
    <col min="2363" max="2363" width="3.33203125" style="61" bestFit="1" customWidth="1"/>
    <col min="2364" max="2364" width="4" style="61" customWidth="1"/>
    <col min="2365" max="2365" width="3.5546875" style="61" customWidth="1"/>
    <col min="2366" max="2560" width="8.88671875" style="61"/>
    <col min="2561" max="2561" width="4.88671875" style="61" customWidth="1"/>
    <col min="2562" max="2562" width="17.6640625" style="61" customWidth="1"/>
    <col min="2563" max="2563" width="10.33203125" style="61" customWidth="1"/>
    <col min="2564" max="2564" width="10.21875" style="61" bestFit="1" customWidth="1"/>
    <col min="2565" max="2565" width="10.33203125" style="61" customWidth="1"/>
    <col min="2566" max="2566" width="7" style="61" customWidth="1"/>
    <col min="2567" max="2567" width="6.33203125" style="61" customWidth="1"/>
    <col min="2568" max="2568" width="5.6640625" style="61" customWidth="1"/>
    <col min="2569" max="2569" width="4.77734375" style="61" customWidth="1"/>
    <col min="2570" max="2580" width="0" style="61" hidden="1" customWidth="1"/>
    <col min="2581" max="2583" width="5.77734375" style="61" customWidth="1"/>
    <col min="2584" max="2586" width="7.5546875" style="61" customWidth="1"/>
    <col min="2587" max="2587" width="7.109375" style="61" customWidth="1"/>
    <col min="2588" max="2588" width="0" style="61" hidden="1" customWidth="1"/>
    <col min="2589" max="2590" width="5.77734375" style="61" customWidth="1"/>
    <col min="2591" max="2592" width="4.77734375" style="61" customWidth="1"/>
    <col min="2593" max="2593" width="5.21875" style="61" customWidth="1"/>
    <col min="2594" max="2594" width="5.5546875" style="61" customWidth="1"/>
    <col min="2595" max="2597" width="5.44140625" style="61" customWidth="1"/>
    <col min="2598" max="2598" width="5.6640625" style="61" customWidth="1"/>
    <col min="2599" max="2602" width="5.109375" style="61" customWidth="1"/>
    <col min="2603" max="2603" width="10" style="61" customWidth="1"/>
    <col min="2604" max="2604" width="7.109375" style="61" customWidth="1"/>
    <col min="2605" max="2605" width="6.21875" style="61" customWidth="1"/>
    <col min="2606" max="2606" width="6.109375" style="61" customWidth="1"/>
    <col min="2607" max="2608" width="4.6640625" style="61" customWidth="1"/>
    <col min="2609" max="2609" width="7.33203125" style="61" customWidth="1"/>
    <col min="2610" max="2611" width="4.6640625" style="61" customWidth="1"/>
    <col min="2612" max="2612" width="6.33203125" style="61" customWidth="1"/>
    <col min="2613" max="2613" width="11.21875" style="61" customWidth="1"/>
    <col min="2614" max="2614" width="3.44140625" style="61" customWidth="1"/>
    <col min="2615" max="2615" width="6.5546875" style="61" customWidth="1"/>
    <col min="2616" max="2616" width="11.5546875" style="61" bestFit="1" customWidth="1"/>
    <col min="2617" max="2617" width="4" style="61" customWidth="1"/>
    <col min="2618" max="2618" width="2.88671875" style="61" customWidth="1"/>
    <col min="2619" max="2619" width="3.33203125" style="61" bestFit="1" customWidth="1"/>
    <col min="2620" max="2620" width="4" style="61" customWidth="1"/>
    <col min="2621" max="2621" width="3.5546875" style="61" customWidth="1"/>
    <col min="2622" max="2816" width="8.88671875" style="61"/>
    <col min="2817" max="2817" width="4.88671875" style="61" customWidth="1"/>
    <col min="2818" max="2818" width="17.6640625" style="61" customWidth="1"/>
    <col min="2819" max="2819" width="10.33203125" style="61" customWidth="1"/>
    <col min="2820" max="2820" width="10.21875" style="61" bestFit="1" customWidth="1"/>
    <col min="2821" max="2821" width="10.33203125" style="61" customWidth="1"/>
    <col min="2822" max="2822" width="7" style="61" customWidth="1"/>
    <col min="2823" max="2823" width="6.33203125" style="61" customWidth="1"/>
    <col min="2824" max="2824" width="5.6640625" style="61" customWidth="1"/>
    <col min="2825" max="2825" width="4.77734375" style="61" customWidth="1"/>
    <col min="2826" max="2836" width="0" style="61" hidden="1" customWidth="1"/>
    <col min="2837" max="2839" width="5.77734375" style="61" customWidth="1"/>
    <col min="2840" max="2842" width="7.5546875" style="61" customWidth="1"/>
    <col min="2843" max="2843" width="7.109375" style="61" customWidth="1"/>
    <col min="2844" max="2844" width="0" style="61" hidden="1" customWidth="1"/>
    <col min="2845" max="2846" width="5.77734375" style="61" customWidth="1"/>
    <col min="2847" max="2848" width="4.77734375" style="61" customWidth="1"/>
    <col min="2849" max="2849" width="5.21875" style="61" customWidth="1"/>
    <col min="2850" max="2850" width="5.5546875" style="61" customWidth="1"/>
    <col min="2851" max="2853" width="5.44140625" style="61" customWidth="1"/>
    <col min="2854" max="2854" width="5.6640625" style="61" customWidth="1"/>
    <col min="2855" max="2858" width="5.109375" style="61" customWidth="1"/>
    <col min="2859" max="2859" width="10" style="61" customWidth="1"/>
    <col min="2860" max="2860" width="7.109375" style="61" customWidth="1"/>
    <col min="2861" max="2861" width="6.21875" style="61" customWidth="1"/>
    <col min="2862" max="2862" width="6.109375" style="61" customWidth="1"/>
    <col min="2863" max="2864" width="4.6640625" style="61" customWidth="1"/>
    <col min="2865" max="2865" width="7.33203125" style="61" customWidth="1"/>
    <col min="2866" max="2867" width="4.6640625" style="61" customWidth="1"/>
    <col min="2868" max="2868" width="6.33203125" style="61" customWidth="1"/>
    <col min="2869" max="2869" width="11.21875" style="61" customWidth="1"/>
    <col min="2870" max="2870" width="3.44140625" style="61" customWidth="1"/>
    <col min="2871" max="2871" width="6.5546875" style="61" customWidth="1"/>
    <col min="2872" max="2872" width="11.5546875" style="61" bestFit="1" customWidth="1"/>
    <col min="2873" max="2873" width="4" style="61" customWidth="1"/>
    <col min="2874" max="2874" width="2.88671875" style="61" customWidth="1"/>
    <col min="2875" max="2875" width="3.33203125" style="61" bestFit="1" customWidth="1"/>
    <col min="2876" max="2876" width="4" style="61" customWidth="1"/>
    <col min="2877" max="2877" width="3.5546875" style="61" customWidth="1"/>
    <col min="2878" max="3072" width="8.88671875" style="61"/>
    <col min="3073" max="3073" width="4.88671875" style="61" customWidth="1"/>
    <col min="3074" max="3074" width="17.6640625" style="61" customWidth="1"/>
    <col min="3075" max="3075" width="10.33203125" style="61" customWidth="1"/>
    <col min="3076" max="3076" width="10.21875" style="61" bestFit="1" customWidth="1"/>
    <col min="3077" max="3077" width="10.33203125" style="61" customWidth="1"/>
    <col min="3078" max="3078" width="7" style="61" customWidth="1"/>
    <col min="3079" max="3079" width="6.33203125" style="61" customWidth="1"/>
    <col min="3080" max="3080" width="5.6640625" style="61" customWidth="1"/>
    <col min="3081" max="3081" width="4.77734375" style="61" customWidth="1"/>
    <col min="3082" max="3092" width="0" style="61" hidden="1" customWidth="1"/>
    <col min="3093" max="3095" width="5.77734375" style="61" customWidth="1"/>
    <col min="3096" max="3098" width="7.5546875" style="61" customWidth="1"/>
    <col min="3099" max="3099" width="7.109375" style="61" customWidth="1"/>
    <col min="3100" max="3100" width="0" style="61" hidden="1" customWidth="1"/>
    <col min="3101" max="3102" width="5.77734375" style="61" customWidth="1"/>
    <col min="3103" max="3104" width="4.77734375" style="61" customWidth="1"/>
    <col min="3105" max="3105" width="5.21875" style="61" customWidth="1"/>
    <col min="3106" max="3106" width="5.5546875" style="61" customWidth="1"/>
    <col min="3107" max="3109" width="5.44140625" style="61" customWidth="1"/>
    <col min="3110" max="3110" width="5.6640625" style="61" customWidth="1"/>
    <col min="3111" max="3114" width="5.109375" style="61" customWidth="1"/>
    <col min="3115" max="3115" width="10" style="61" customWidth="1"/>
    <col min="3116" max="3116" width="7.109375" style="61" customWidth="1"/>
    <col min="3117" max="3117" width="6.21875" style="61" customWidth="1"/>
    <col min="3118" max="3118" width="6.109375" style="61" customWidth="1"/>
    <col min="3119" max="3120" width="4.6640625" style="61" customWidth="1"/>
    <col min="3121" max="3121" width="7.33203125" style="61" customWidth="1"/>
    <col min="3122" max="3123" width="4.6640625" style="61" customWidth="1"/>
    <col min="3124" max="3124" width="6.33203125" style="61" customWidth="1"/>
    <col min="3125" max="3125" width="11.21875" style="61" customWidth="1"/>
    <col min="3126" max="3126" width="3.44140625" style="61" customWidth="1"/>
    <col min="3127" max="3127" width="6.5546875" style="61" customWidth="1"/>
    <col min="3128" max="3128" width="11.5546875" style="61" bestFit="1" customWidth="1"/>
    <col min="3129" max="3129" width="4" style="61" customWidth="1"/>
    <col min="3130" max="3130" width="2.88671875" style="61" customWidth="1"/>
    <col min="3131" max="3131" width="3.33203125" style="61" bestFit="1" customWidth="1"/>
    <col min="3132" max="3132" width="4" style="61" customWidth="1"/>
    <col min="3133" max="3133" width="3.5546875" style="61" customWidth="1"/>
    <col min="3134" max="3328" width="8.88671875" style="61"/>
    <col min="3329" max="3329" width="4.88671875" style="61" customWidth="1"/>
    <col min="3330" max="3330" width="17.6640625" style="61" customWidth="1"/>
    <col min="3331" max="3331" width="10.33203125" style="61" customWidth="1"/>
    <col min="3332" max="3332" width="10.21875" style="61" bestFit="1" customWidth="1"/>
    <col min="3333" max="3333" width="10.33203125" style="61" customWidth="1"/>
    <col min="3334" max="3334" width="7" style="61" customWidth="1"/>
    <col min="3335" max="3335" width="6.33203125" style="61" customWidth="1"/>
    <col min="3336" max="3336" width="5.6640625" style="61" customWidth="1"/>
    <col min="3337" max="3337" width="4.77734375" style="61" customWidth="1"/>
    <col min="3338" max="3348" width="0" style="61" hidden="1" customWidth="1"/>
    <col min="3349" max="3351" width="5.77734375" style="61" customWidth="1"/>
    <col min="3352" max="3354" width="7.5546875" style="61" customWidth="1"/>
    <col min="3355" max="3355" width="7.109375" style="61" customWidth="1"/>
    <col min="3356" max="3356" width="0" style="61" hidden="1" customWidth="1"/>
    <col min="3357" max="3358" width="5.77734375" style="61" customWidth="1"/>
    <col min="3359" max="3360" width="4.77734375" style="61" customWidth="1"/>
    <col min="3361" max="3361" width="5.21875" style="61" customWidth="1"/>
    <col min="3362" max="3362" width="5.5546875" style="61" customWidth="1"/>
    <col min="3363" max="3365" width="5.44140625" style="61" customWidth="1"/>
    <col min="3366" max="3366" width="5.6640625" style="61" customWidth="1"/>
    <col min="3367" max="3370" width="5.109375" style="61" customWidth="1"/>
    <col min="3371" max="3371" width="10" style="61" customWidth="1"/>
    <col min="3372" max="3372" width="7.109375" style="61" customWidth="1"/>
    <col min="3373" max="3373" width="6.21875" style="61" customWidth="1"/>
    <col min="3374" max="3374" width="6.109375" style="61" customWidth="1"/>
    <col min="3375" max="3376" width="4.6640625" style="61" customWidth="1"/>
    <col min="3377" max="3377" width="7.33203125" style="61" customWidth="1"/>
    <col min="3378" max="3379" width="4.6640625" style="61" customWidth="1"/>
    <col min="3380" max="3380" width="6.33203125" style="61" customWidth="1"/>
    <col min="3381" max="3381" width="11.21875" style="61" customWidth="1"/>
    <col min="3382" max="3382" width="3.44140625" style="61" customWidth="1"/>
    <col min="3383" max="3383" width="6.5546875" style="61" customWidth="1"/>
    <col min="3384" max="3384" width="11.5546875" style="61" bestFit="1" customWidth="1"/>
    <col min="3385" max="3385" width="4" style="61" customWidth="1"/>
    <col min="3386" max="3386" width="2.88671875" style="61" customWidth="1"/>
    <col min="3387" max="3387" width="3.33203125" style="61" bestFit="1" customWidth="1"/>
    <col min="3388" max="3388" width="4" style="61" customWidth="1"/>
    <col min="3389" max="3389" width="3.5546875" style="61" customWidth="1"/>
    <col min="3390" max="3584" width="8.88671875" style="61"/>
    <col min="3585" max="3585" width="4.88671875" style="61" customWidth="1"/>
    <col min="3586" max="3586" width="17.6640625" style="61" customWidth="1"/>
    <col min="3587" max="3587" width="10.33203125" style="61" customWidth="1"/>
    <col min="3588" max="3588" width="10.21875" style="61" bestFit="1" customWidth="1"/>
    <col min="3589" max="3589" width="10.33203125" style="61" customWidth="1"/>
    <col min="3590" max="3590" width="7" style="61" customWidth="1"/>
    <col min="3591" max="3591" width="6.33203125" style="61" customWidth="1"/>
    <col min="3592" max="3592" width="5.6640625" style="61" customWidth="1"/>
    <col min="3593" max="3593" width="4.77734375" style="61" customWidth="1"/>
    <col min="3594" max="3604" width="0" style="61" hidden="1" customWidth="1"/>
    <col min="3605" max="3607" width="5.77734375" style="61" customWidth="1"/>
    <col min="3608" max="3610" width="7.5546875" style="61" customWidth="1"/>
    <col min="3611" max="3611" width="7.109375" style="61" customWidth="1"/>
    <col min="3612" max="3612" width="0" style="61" hidden="1" customWidth="1"/>
    <col min="3613" max="3614" width="5.77734375" style="61" customWidth="1"/>
    <col min="3615" max="3616" width="4.77734375" style="61" customWidth="1"/>
    <col min="3617" max="3617" width="5.21875" style="61" customWidth="1"/>
    <col min="3618" max="3618" width="5.5546875" style="61" customWidth="1"/>
    <col min="3619" max="3621" width="5.44140625" style="61" customWidth="1"/>
    <col min="3622" max="3622" width="5.6640625" style="61" customWidth="1"/>
    <col min="3623" max="3626" width="5.109375" style="61" customWidth="1"/>
    <col min="3627" max="3627" width="10" style="61" customWidth="1"/>
    <col min="3628" max="3628" width="7.109375" style="61" customWidth="1"/>
    <col min="3629" max="3629" width="6.21875" style="61" customWidth="1"/>
    <col min="3630" max="3630" width="6.109375" style="61" customWidth="1"/>
    <col min="3631" max="3632" width="4.6640625" style="61" customWidth="1"/>
    <col min="3633" max="3633" width="7.33203125" style="61" customWidth="1"/>
    <col min="3634" max="3635" width="4.6640625" style="61" customWidth="1"/>
    <col min="3636" max="3636" width="6.33203125" style="61" customWidth="1"/>
    <col min="3637" max="3637" width="11.21875" style="61" customWidth="1"/>
    <col min="3638" max="3638" width="3.44140625" style="61" customWidth="1"/>
    <col min="3639" max="3639" width="6.5546875" style="61" customWidth="1"/>
    <col min="3640" max="3640" width="11.5546875" style="61" bestFit="1" customWidth="1"/>
    <col min="3641" max="3641" width="4" style="61" customWidth="1"/>
    <col min="3642" max="3642" width="2.88671875" style="61" customWidth="1"/>
    <col min="3643" max="3643" width="3.33203125" style="61" bestFit="1" customWidth="1"/>
    <col min="3644" max="3644" width="4" style="61" customWidth="1"/>
    <col min="3645" max="3645" width="3.5546875" style="61" customWidth="1"/>
    <col min="3646" max="3840" width="8.88671875" style="61"/>
    <col min="3841" max="3841" width="4.88671875" style="61" customWidth="1"/>
    <col min="3842" max="3842" width="17.6640625" style="61" customWidth="1"/>
    <col min="3843" max="3843" width="10.33203125" style="61" customWidth="1"/>
    <col min="3844" max="3844" width="10.21875" style="61" bestFit="1" customWidth="1"/>
    <col min="3845" max="3845" width="10.33203125" style="61" customWidth="1"/>
    <col min="3846" max="3846" width="7" style="61" customWidth="1"/>
    <col min="3847" max="3847" width="6.33203125" style="61" customWidth="1"/>
    <col min="3848" max="3848" width="5.6640625" style="61" customWidth="1"/>
    <col min="3849" max="3849" width="4.77734375" style="61" customWidth="1"/>
    <col min="3850" max="3860" width="0" style="61" hidden="1" customWidth="1"/>
    <col min="3861" max="3863" width="5.77734375" style="61" customWidth="1"/>
    <col min="3864" max="3866" width="7.5546875" style="61" customWidth="1"/>
    <col min="3867" max="3867" width="7.109375" style="61" customWidth="1"/>
    <col min="3868" max="3868" width="0" style="61" hidden="1" customWidth="1"/>
    <col min="3869" max="3870" width="5.77734375" style="61" customWidth="1"/>
    <col min="3871" max="3872" width="4.77734375" style="61" customWidth="1"/>
    <col min="3873" max="3873" width="5.21875" style="61" customWidth="1"/>
    <col min="3874" max="3874" width="5.5546875" style="61" customWidth="1"/>
    <col min="3875" max="3877" width="5.44140625" style="61" customWidth="1"/>
    <col min="3878" max="3878" width="5.6640625" style="61" customWidth="1"/>
    <col min="3879" max="3882" width="5.109375" style="61" customWidth="1"/>
    <col min="3883" max="3883" width="10" style="61" customWidth="1"/>
    <col min="3884" max="3884" width="7.109375" style="61" customWidth="1"/>
    <col min="3885" max="3885" width="6.21875" style="61" customWidth="1"/>
    <col min="3886" max="3886" width="6.109375" style="61" customWidth="1"/>
    <col min="3887" max="3888" width="4.6640625" style="61" customWidth="1"/>
    <col min="3889" max="3889" width="7.33203125" style="61" customWidth="1"/>
    <col min="3890" max="3891" width="4.6640625" style="61" customWidth="1"/>
    <col min="3892" max="3892" width="6.33203125" style="61" customWidth="1"/>
    <col min="3893" max="3893" width="11.21875" style="61" customWidth="1"/>
    <col min="3894" max="3894" width="3.44140625" style="61" customWidth="1"/>
    <col min="3895" max="3895" width="6.5546875" style="61" customWidth="1"/>
    <col min="3896" max="3896" width="11.5546875" style="61" bestFit="1" customWidth="1"/>
    <col min="3897" max="3897" width="4" style="61" customWidth="1"/>
    <col min="3898" max="3898" width="2.88671875" style="61" customWidth="1"/>
    <col min="3899" max="3899" width="3.33203125" style="61" bestFit="1" customWidth="1"/>
    <col min="3900" max="3900" width="4" style="61" customWidth="1"/>
    <col min="3901" max="3901" width="3.5546875" style="61" customWidth="1"/>
    <col min="3902" max="4096" width="8.88671875" style="61"/>
    <col min="4097" max="4097" width="4.88671875" style="61" customWidth="1"/>
    <col min="4098" max="4098" width="17.6640625" style="61" customWidth="1"/>
    <col min="4099" max="4099" width="10.33203125" style="61" customWidth="1"/>
    <col min="4100" max="4100" width="10.21875" style="61" bestFit="1" customWidth="1"/>
    <col min="4101" max="4101" width="10.33203125" style="61" customWidth="1"/>
    <col min="4102" max="4102" width="7" style="61" customWidth="1"/>
    <col min="4103" max="4103" width="6.33203125" style="61" customWidth="1"/>
    <col min="4104" max="4104" width="5.6640625" style="61" customWidth="1"/>
    <col min="4105" max="4105" width="4.77734375" style="61" customWidth="1"/>
    <col min="4106" max="4116" width="0" style="61" hidden="1" customWidth="1"/>
    <col min="4117" max="4119" width="5.77734375" style="61" customWidth="1"/>
    <col min="4120" max="4122" width="7.5546875" style="61" customWidth="1"/>
    <col min="4123" max="4123" width="7.109375" style="61" customWidth="1"/>
    <col min="4124" max="4124" width="0" style="61" hidden="1" customWidth="1"/>
    <col min="4125" max="4126" width="5.77734375" style="61" customWidth="1"/>
    <col min="4127" max="4128" width="4.77734375" style="61" customWidth="1"/>
    <col min="4129" max="4129" width="5.21875" style="61" customWidth="1"/>
    <col min="4130" max="4130" width="5.5546875" style="61" customWidth="1"/>
    <col min="4131" max="4133" width="5.44140625" style="61" customWidth="1"/>
    <col min="4134" max="4134" width="5.6640625" style="61" customWidth="1"/>
    <col min="4135" max="4138" width="5.109375" style="61" customWidth="1"/>
    <col min="4139" max="4139" width="10" style="61" customWidth="1"/>
    <col min="4140" max="4140" width="7.109375" style="61" customWidth="1"/>
    <col min="4141" max="4141" width="6.21875" style="61" customWidth="1"/>
    <col min="4142" max="4142" width="6.109375" style="61" customWidth="1"/>
    <col min="4143" max="4144" width="4.6640625" style="61" customWidth="1"/>
    <col min="4145" max="4145" width="7.33203125" style="61" customWidth="1"/>
    <col min="4146" max="4147" width="4.6640625" style="61" customWidth="1"/>
    <col min="4148" max="4148" width="6.33203125" style="61" customWidth="1"/>
    <col min="4149" max="4149" width="11.21875" style="61" customWidth="1"/>
    <col min="4150" max="4150" width="3.44140625" style="61" customWidth="1"/>
    <col min="4151" max="4151" width="6.5546875" style="61" customWidth="1"/>
    <col min="4152" max="4152" width="11.5546875" style="61" bestFit="1" customWidth="1"/>
    <col min="4153" max="4153" width="4" style="61" customWidth="1"/>
    <col min="4154" max="4154" width="2.88671875" style="61" customWidth="1"/>
    <col min="4155" max="4155" width="3.33203125" style="61" bestFit="1" customWidth="1"/>
    <col min="4156" max="4156" width="4" style="61" customWidth="1"/>
    <col min="4157" max="4157" width="3.5546875" style="61" customWidth="1"/>
    <col min="4158" max="4352" width="8.88671875" style="61"/>
    <col min="4353" max="4353" width="4.88671875" style="61" customWidth="1"/>
    <col min="4354" max="4354" width="17.6640625" style="61" customWidth="1"/>
    <col min="4355" max="4355" width="10.33203125" style="61" customWidth="1"/>
    <col min="4356" max="4356" width="10.21875" style="61" bestFit="1" customWidth="1"/>
    <col min="4357" max="4357" width="10.33203125" style="61" customWidth="1"/>
    <col min="4358" max="4358" width="7" style="61" customWidth="1"/>
    <col min="4359" max="4359" width="6.33203125" style="61" customWidth="1"/>
    <col min="4360" max="4360" width="5.6640625" style="61" customWidth="1"/>
    <col min="4361" max="4361" width="4.77734375" style="61" customWidth="1"/>
    <col min="4362" max="4372" width="0" style="61" hidden="1" customWidth="1"/>
    <col min="4373" max="4375" width="5.77734375" style="61" customWidth="1"/>
    <col min="4376" max="4378" width="7.5546875" style="61" customWidth="1"/>
    <col min="4379" max="4379" width="7.109375" style="61" customWidth="1"/>
    <col min="4380" max="4380" width="0" style="61" hidden="1" customWidth="1"/>
    <col min="4381" max="4382" width="5.77734375" style="61" customWidth="1"/>
    <col min="4383" max="4384" width="4.77734375" style="61" customWidth="1"/>
    <col min="4385" max="4385" width="5.21875" style="61" customWidth="1"/>
    <col min="4386" max="4386" width="5.5546875" style="61" customWidth="1"/>
    <col min="4387" max="4389" width="5.44140625" style="61" customWidth="1"/>
    <col min="4390" max="4390" width="5.6640625" style="61" customWidth="1"/>
    <col min="4391" max="4394" width="5.109375" style="61" customWidth="1"/>
    <col min="4395" max="4395" width="10" style="61" customWidth="1"/>
    <col min="4396" max="4396" width="7.109375" style="61" customWidth="1"/>
    <col min="4397" max="4397" width="6.21875" style="61" customWidth="1"/>
    <col min="4398" max="4398" width="6.109375" style="61" customWidth="1"/>
    <col min="4399" max="4400" width="4.6640625" style="61" customWidth="1"/>
    <col min="4401" max="4401" width="7.33203125" style="61" customWidth="1"/>
    <col min="4402" max="4403" width="4.6640625" style="61" customWidth="1"/>
    <col min="4404" max="4404" width="6.33203125" style="61" customWidth="1"/>
    <col min="4405" max="4405" width="11.21875" style="61" customWidth="1"/>
    <col min="4406" max="4406" width="3.44140625" style="61" customWidth="1"/>
    <col min="4407" max="4407" width="6.5546875" style="61" customWidth="1"/>
    <col min="4408" max="4408" width="11.5546875" style="61" bestFit="1" customWidth="1"/>
    <col min="4409" max="4409" width="4" style="61" customWidth="1"/>
    <col min="4410" max="4410" width="2.88671875" style="61" customWidth="1"/>
    <col min="4411" max="4411" width="3.33203125" style="61" bestFit="1" customWidth="1"/>
    <col min="4412" max="4412" width="4" style="61" customWidth="1"/>
    <col min="4413" max="4413" width="3.5546875" style="61" customWidth="1"/>
    <col min="4414" max="4608" width="8.88671875" style="61"/>
    <col min="4609" max="4609" width="4.88671875" style="61" customWidth="1"/>
    <col min="4610" max="4610" width="17.6640625" style="61" customWidth="1"/>
    <col min="4611" max="4611" width="10.33203125" style="61" customWidth="1"/>
    <col min="4612" max="4612" width="10.21875" style="61" bestFit="1" customWidth="1"/>
    <col min="4613" max="4613" width="10.33203125" style="61" customWidth="1"/>
    <col min="4614" max="4614" width="7" style="61" customWidth="1"/>
    <col min="4615" max="4615" width="6.33203125" style="61" customWidth="1"/>
    <col min="4616" max="4616" width="5.6640625" style="61" customWidth="1"/>
    <col min="4617" max="4617" width="4.77734375" style="61" customWidth="1"/>
    <col min="4618" max="4628" width="0" style="61" hidden="1" customWidth="1"/>
    <col min="4629" max="4631" width="5.77734375" style="61" customWidth="1"/>
    <col min="4632" max="4634" width="7.5546875" style="61" customWidth="1"/>
    <col min="4635" max="4635" width="7.109375" style="61" customWidth="1"/>
    <col min="4636" max="4636" width="0" style="61" hidden="1" customWidth="1"/>
    <col min="4637" max="4638" width="5.77734375" style="61" customWidth="1"/>
    <col min="4639" max="4640" width="4.77734375" style="61" customWidth="1"/>
    <col min="4641" max="4641" width="5.21875" style="61" customWidth="1"/>
    <col min="4642" max="4642" width="5.5546875" style="61" customWidth="1"/>
    <col min="4643" max="4645" width="5.44140625" style="61" customWidth="1"/>
    <col min="4646" max="4646" width="5.6640625" style="61" customWidth="1"/>
    <col min="4647" max="4650" width="5.109375" style="61" customWidth="1"/>
    <col min="4651" max="4651" width="10" style="61" customWidth="1"/>
    <col min="4652" max="4652" width="7.109375" style="61" customWidth="1"/>
    <col min="4653" max="4653" width="6.21875" style="61" customWidth="1"/>
    <col min="4654" max="4654" width="6.109375" style="61" customWidth="1"/>
    <col min="4655" max="4656" width="4.6640625" style="61" customWidth="1"/>
    <col min="4657" max="4657" width="7.33203125" style="61" customWidth="1"/>
    <col min="4658" max="4659" width="4.6640625" style="61" customWidth="1"/>
    <col min="4660" max="4660" width="6.33203125" style="61" customWidth="1"/>
    <col min="4661" max="4661" width="11.21875" style="61" customWidth="1"/>
    <col min="4662" max="4662" width="3.44140625" style="61" customWidth="1"/>
    <col min="4663" max="4663" width="6.5546875" style="61" customWidth="1"/>
    <col min="4664" max="4664" width="11.5546875" style="61" bestFit="1" customWidth="1"/>
    <col min="4665" max="4665" width="4" style="61" customWidth="1"/>
    <col min="4666" max="4666" width="2.88671875" style="61" customWidth="1"/>
    <col min="4667" max="4667" width="3.33203125" style="61" bestFit="1" customWidth="1"/>
    <col min="4668" max="4668" width="4" style="61" customWidth="1"/>
    <col min="4669" max="4669" width="3.5546875" style="61" customWidth="1"/>
    <col min="4670" max="4864" width="8.88671875" style="61"/>
    <col min="4865" max="4865" width="4.88671875" style="61" customWidth="1"/>
    <col min="4866" max="4866" width="17.6640625" style="61" customWidth="1"/>
    <col min="4867" max="4867" width="10.33203125" style="61" customWidth="1"/>
    <col min="4868" max="4868" width="10.21875" style="61" bestFit="1" customWidth="1"/>
    <col min="4869" max="4869" width="10.33203125" style="61" customWidth="1"/>
    <col min="4870" max="4870" width="7" style="61" customWidth="1"/>
    <col min="4871" max="4871" width="6.33203125" style="61" customWidth="1"/>
    <col min="4872" max="4872" width="5.6640625" style="61" customWidth="1"/>
    <col min="4873" max="4873" width="4.77734375" style="61" customWidth="1"/>
    <col min="4874" max="4884" width="0" style="61" hidden="1" customWidth="1"/>
    <col min="4885" max="4887" width="5.77734375" style="61" customWidth="1"/>
    <col min="4888" max="4890" width="7.5546875" style="61" customWidth="1"/>
    <col min="4891" max="4891" width="7.109375" style="61" customWidth="1"/>
    <col min="4892" max="4892" width="0" style="61" hidden="1" customWidth="1"/>
    <col min="4893" max="4894" width="5.77734375" style="61" customWidth="1"/>
    <col min="4895" max="4896" width="4.77734375" style="61" customWidth="1"/>
    <col min="4897" max="4897" width="5.21875" style="61" customWidth="1"/>
    <col min="4898" max="4898" width="5.5546875" style="61" customWidth="1"/>
    <col min="4899" max="4901" width="5.44140625" style="61" customWidth="1"/>
    <col min="4902" max="4902" width="5.6640625" style="61" customWidth="1"/>
    <col min="4903" max="4906" width="5.109375" style="61" customWidth="1"/>
    <col min="4907" max="4907" width="10" style="61" customWidth="1"/>
    <col min="4908" max="4908" width="7.109375" style="61" customWidth="1"/>
    <col min="4909" max="4909" width="6.21875" style="61" customWidth="1"/>
    <col min="4910" max="4910" width="6.109375" style="61" customWidth="1"/>
    <col min="4911" max="4912" width="4.6640625" style="61" customWidth="1"/>
    <col min="4913" max="4913" width="7.33203125" style="61" customWidth="1"/>
    <col min="4914" max="4915" width="4.6640625" style="61" customWidth="1"/>
    <col min="4916" max="4916" width="6.33203125" style="61" customWidth="1"/>
    <col min="4917" max="4917" width="11.21875" style="61" customWidth="1"/>
    <col min="4918" max="4918" width="3.44140625" style="61" customWidth="1"/>
    <col min="4919" max="4919" width="6.5546875" style="61" customWidth="1"/>
    <col min="4920" max="4920" width="11.5546875" style="61" bestFit="1" customWidth="1"/>
    <col min="4921" max="4921" width="4" style="61" customWidth="1"/>
    <col min="4922" max="4922" width="2.88671875" style="61" customWidth="1"/>
    <col min="4923" max="4923" width="3.33203125" style="61" bestFit="1" customWidth="1"/>
    <col min="4924" max="4924" width="4" style="61" customWidth="1"/>
    <col min="4925" max="4925" width="3.5546875" style="61" customWidth="1"/>
    <col min="4926" max="5120" width="8.88671875" style="61"/>
    <col min="5121" max="5121" width="4.88671875" style="61" customWidth="1"/>
    <col min="5122" max="5122" width="17.6640625" style="61" customWidth="1"/>
    <col min="5123" max="5123" width="10.33203125" style="61" customWidth="1"/>
    <col min="5124" max="5124" width="10.21875" style="61" bestFit="1" customWidth="1"/>
    <col min="5125" max="5125" width="10.33203125" style="61" customWidth="1"/>
    <col min="5126" max="5126" width="7" style="61" customWidth="1"/>
    <col min="5127" max="5127" width="6.33203125" style="61" customWidth="1"/>
    <col min="5128" max="5128" width="5.6640625" style="61" customWidth="1"/>
    <col min="5129" max="5129" width="4.77734375" style="61" customWidth="1"/>
    <col min="5130" max="5140" width="0" style="61" hidden="1" customWidth="1"/>
    <col min="5141" max="5143" width="5.77734375" style="61" customWidth="1"/>
    <col min="5144" max="5146" width="7.5546875" style="61" customWidth="1"/>
    <col min="5147" max="5147" width="7.109375" style="61" customWidth="1"/>
    <col min="5148" max="5148" width="0" style="61" hidden="1" customWidth="1"/>
    <col min="5149" max="5150" width="5.77734375" style="61" customWidth="1"/>
    <col min="5151" max="5152" width="4.77734375" style="61" customWidth="1"/>
    <col min="5153" max="5153" width="5.21875" style="61" customWidth="1"/>
    <col min="5154" max="5154" width="5.5546875" style="61" customWidth="1"/>
    <col min="5155" max="5157" width="5.44140625" style="61" customWidth="1"/>
    <col min="5158" max="5158" width="5.6640625" style="61" customWidth="1"/>
    <col min="5159" max="5162" width="5.109375" style="61" customWidth="1"/>
    <col min="5163" max="5163" width="10" style="61" customWidth="1"/>
    <col min="5164" max="5164" width="7.109375" style="61" customWidth="1"/>
    <col min="5165" max="5165" width="6.21875" style="61" customWidth="1"/>
    <col min="5166" max="5166" width="6.109375" style="61" customWidth="1"/>
    <col min="5167" max="5168" width="4.6640625" style="61" customWidth="1"/>
    <col min="5169" max="5169" width="7.33203125" style="61" customWidth="1"/>
    <col min="5170" max="5171" width="4.6640625" style="61" customWidth="1"/>
    <col min="5172" max="5172" width="6.33203125" style="61" customWidth="1"/>
    <col min="5173" max="5173" width="11.21875" style="61" customWidth="1"/>
    <col min="5174" max="5174" width="3.44140625" style="61" customWidth="1"/>
    <col min="5175" max="5175" width="6.5546875" style="61" customWidth="1"/>
    <col min="5176" max="5176" width="11.5546875" style="61" bestFit="1" customWidth="1"/>
    <col min="5177" max="5177" width="4" style="61" customWidth="1"/>
    <col min="5178" max="5178" width="2.88671875" style="61" customWidth="1"/>
    <col min="5179" max="5179" width="3.33203125" style="61" bestFit="1" customWidth="1"/>
    <col min="5180" max="5180" width="4" style="61" customWidth="1"/>
    <col min="5181" max="5181" width="3.5546875" style="61" customWidth="1"/>
    <col min="5182" max="5376" width="8.88671875" style="61"/>
    <col min="5377" max="5377" width="4.88671875" style="61" customWidth="1"/>
    <col min="5378" max="5378" width="17.6640625" style="61" customWidth="1"/>
    <col min="5379" max="5379" width="10.33203125" style="61" customWidth="1"/>
    <col min="5380" max="5380" width="10.21875" style="61" bestFit="1" customWidth="1"/>
    <col min="5381" max="5381" width="10.33203125" style="61" customWidth="1"/>
    <col min="5382" max="5382" width="7" style="61" customWidth="1"/>
    <col min="5383" max="5383" width="6.33203125" style="61" customWidth="1"/>
    <col min="5384" max="5384" width="5.6640625" style="61" customWidth="1"/>
    <col min="5385" max="5385" width="4.77734375" style="61" customWidth="1"/>
    <col min="5386" max="5396" width="0" style="61" hidden="1" customWidth="1"/>
    <col min="5397" max="5399" width="5.77734375" style="61" customWidth="1"/>
    <col min="5400" max="5402" width="7.5546875" style="61" customWidth="1"/>
    <col min="5403" max="5403" width="7.109375" style="61" customWidth="1"/>
    <col min="5404" max="5404" width="0" style="61" hidden="1" customWidth="1"/>
    <col min="5405" max="5406" width="5.77734375" style="61" customWidth="1"/>
    <col min="5407" max="5408" width="4.77734375" style="61" customWidth="1"/>
    <col min="5409" max="5409" width="5.21875" style="61" customWidth="1"/>
    <col min="5410" max="5410" width="5.5546875" style="61" customWidth="1"/>
    <col min="5411" max="5413" width="5.44140625" style="61" customWidth="1"/>
    <col min="5414" max="5414" width="5.6640625" style="61" customWidth="1"/>
    <col min="5415" max="5418" width="5.109375" style="61" customWidth="1"/>
    <col min="5419" max="5419" width="10" style="61" customWidth="1"/>
    <col min="5420" max="5420" width="7.109375" style="61" customWidth="1"/>
    <col min="5421" max="5421" width="6.21875" style="61" customWidth="1"/>
    <col min="5422" max="5422" width="6.109375" style="61" customWidth="1"/>
    <col min="5423" max="5424" width="4.6640625" style="61" customWidth="1"/>
    <col min="5425" max="5425" width="7.33203125" style="61" customWidth="1"/>
    <col min="5426" max="5427" width="4.6640625" style="61" customWidth="1"/>
    <col min="5428" max="5428" width="6.33203125" style="61" customWidth="1"/>
    <col min="5429" max="5429" width="11.21875" style="61" customWidth="1"/>
    <col min="5430" max="5430" width="3.44140625" style="61" customWidth="1"/>
    <col min="5431" max="5431" width="6.5546875" style="61" customWidth="1"/>
    <col min="5432" max="5432" width="11.5546875" style="61" bestFit="1" customWidth="1"/>
    <col min="5433" max="5433" width="4" style="61" customWidth="1"/>
    <col min="5434" max="5434" width="2.88671875" style="61" customWidth="1"/>
    <col min="5435" max="5435" width="3.33203125" style="61" bestFit="1" customWidth="1"/>
    <col min="5436" max="5436" width="4" style="61" customWidth="1"/>
    <col min="5437" max="5437" width="3.5546875" style="61" customWidth="1"/>
    <col min="5438" max="5632" width="8.88671875" style="61"/>
    <col min="5633" max="5633" width="4.88671875" style="61" customWidth="1"/>
    <col min="5634" max="5634" width="17.6640625" style="61" customWidth="1"/>
    <col min="5635" max="5635" width="10.33203125" style="61" customWidth="1"/>
    <col min="5636" max="5636" width="10.21875" style="61" bestFit="1" customWidth="1"/>
    <col min="5637" max="5637" width="10.33203125" style="61" customWidth="1"/>
    <col min="5638" max="5638" width="7" style="61" customWidth="1"/>
    <col min="5639" max="5639" width="6.33203125" style="61" customWidth="1"/>
    <col min="5640" max="5640" width="5.6640625" style="61" customWidth="1"/>
    <col min="5641" max="5641" width="4.77734375" style="61" customWidth="1"/>
    <col min="5642" max="5652" width="0" style="61" hidden="1" customWidth="1"/>
    <col min="5653" max="5655" width="5.77734375" style="61" customWidth="1"/>
    <col min="5656" max="5658" width="7.5546875" style="61" customWidth="1"/>
    <col min="5659" max="5659" width="7.109375" style="61" customWidth="1"/>
    <col min="5660" max="5660" width="0" style="61" hidden="1" customWidth="1"/>
    <col min="5661" max="5662" width="5.77734375" style="61" customWidth="1"/>
    <col min="5663" max="5664" width="4.77734375" style="61" customWidth="1"/>
    <col min="5665" max="5665" width="5.21875" style="61" customWidth="1"/>
    <col min="5666" max="5666" width="5.5546875" style="61" customWidth="1"/>
    <col min="5667" max="5669" width="5.44140625" style="61" customWidth="1"/>
    <col min="5670" max="5670" width="5.6640625" style="61" customWidth="1"/>
    <col min="5671" max="5674" width="5.109375" style="61" customWidth="1"/>
    <col min="5675" max="5675" width="10" style="61" customWidth="1"/>
    <col min="5676" max="5676" width="7.109375" style="61" customWidth="1"/>
    <col min="5677" max="5677" width="6.21875" style="61" customWidth="1"/>
    <col min="5678" max="5678" width="6.109375" style="61" customWidth="1"/>
    <col min="5679" max="5680" width="4.6640625" style="61" customWidth="1"/>
    <col min="5681" max="5681" width="7.33203125" style="61" customWidth="1"/>
    <col min="5682" max="5683" width="4.6640625" style="61" customWidth="1"/>
    <col min="5684" max="5684" width="6.33203125" style="61" customWidth="1"/>
    <col min="5685" max="5685" width="11.21875" style="61" customWidth="1"/>
    <col min="5686" max="5686" width="3.44140625" style="61" customWidth="1"/>
    <col min="5687" max="5687" width="6.5546875" style="61" customWidth="1"/>
    <col min="5688" max="5688" width="11.5546875" style="61" bestFit="1" customWidth="1"/>
    <col min="5689" max="5689" width="4" style="61" customWidth="1"/>
    <col min="5690" max="5690" width="2.88671875" style="61" customWidth="1"/>
    <col min="5691" max="5691" width="3.33203125" style="61" bestFit="1" customWidth="1"/>
    <col min="5692" max="5692" width="4" style="61" customWidth="1"/>
    <col min="5693" max="5693" width="3.5546875" style="61" customWidth="1"/>
    <col min="5694" max="5888" width="8.88671875" style="61"/>
    <col min="5889" max="5889" width="4.88671875" style="61" customWidth="1"/>
    <col min="5890" max="5890" width="17.6640625" style="61" customWidth="1"/>
    <col min="5891" max="5891" width="10.33203125" style="61" customWidth="1"/>
    <col min="5892" max="5892" width="10.21875" style="61" bestFit="1" customWidth="1"/>
    <col min="5893" max="5893" width="10.33203125" style="61" customWidth="1"/>
    <col min="5894" max="5894" width="7" style="61" customWidth="1"/>
    <col min="5895" max="5895" width="6.33203125" style="61" customWidth="1"/>
    <col min="5896" max="5896" width="5.6640625" style="61" customWidth="1"/>
    <col min="5897" max="5897" width="4.77734375" style="61" customWidth="1"/>
    <col min="5898" max="5908" width="0" style="61" hidden="1" customWidth="1"/>
    <col min="5909" max="5911" width="5.77734375" style="61" customWidth="1"/>
    <col min="5912" max="5914" width="7.5546875" style="61" customWidth="1"/>
    <col min="5915" max="5915" width="7.109375" style="61" customWidth="1"/>
    <col min="5916" max="5916" width="0" style="61" hidden="1" customWidth="1"/>
    <col min="5917" max="5918" width="5.77734375" style="61" customWidth="1"/>
    <col min="5919" max="5920" width="4.77734375" style="61" customWidth="1"/>
    <col min="5921" max="5921" width="5.21875" style="61" customWidth="1"/>
    <col min="5922" max="5922" width="5.5546875" style="61" customWidth="1"/>
    <col min="5923" max="5925" width="5.44140625" style="61" customWidth="1"/>
    <col min="5926" max="5926" width="5.6640625" style="61" customWidth="1"/>
    <col min="5927" max="5930" width="5.109375" style="61" customWidth="1"/>
    <col min="5931" max="5931" width="10" style="61" customWidth="1"/>
    <col min="5932" max="5932" width="7.109375" style="61" customWidth="1"/>
    <col min="5933" max="5933" width="6.21875" style="61" customWidth="1"/>
    <col min="5934" max="5934" width="6.109375" style="61" customWidth="1"/>
    <col min="5935" max="5936" width="4.6640625" style="61" customWidth="1"/>
    <col min="5937" max="5937" width="7.33203125" style="61" customWidth="1"/>
    <col min="5938" max="5939" width="4.6640625" style="61" customWidth="1"/>
    <col min="5940" max="5940" width="6.33203125" style="61" customWidth="1"/>
    <col min="5941" max="5941" width="11.21875" style="61" customWidth="1"/>
    <col min="5942" max="5942" width="3.44140625" style="61" customWidth="1"/>
    <col min="5943" max="5943" width="6.5546875" style="61" customWidth="1"/>
    <col min="5944" max="5944" width="11.5546875" style="61" bestFit="1" customWidth="1"/>
    <col min="5945" max="5945" width="4" style="61" customWidth="1"/>
    <col min="5946" max="5946" width="2.88671875" style="61" customWidth="1"/>
    <col min="5947" max="5947" width="3.33203125" style="61" bestFit="1" customWidth="1"/>
    <col min="5948" max="5948" width="4" style="61" customWidth="1"/>
    <col min="5949" max="5949" width="3.5546875" style="61" customWidth="1"/>
    <col min="5950" max="6144" width="8.88671875" style="61"/>
    <col min="6145" max="6145" width="4.88671875" style="61" customWidth="1"/>
    <col min="6146" max="6146" width="17.6640625" style="61" customWidth="1"/>
    <col min="6147" max="6147" width="10.33203125" style="61" customWidth="1"/>
    <col min="6148" max="6148" width="10.21875" style="61" bestFit="1" customWidth="1"/>
    <col min="6149" max="6149" width="10.33203125" style="61" customWidth="1"/>
    <col min="6150" max="6150" width="7" style="61" customWidth="1"/>
    <col min="6151" max="6151" width="6.33203125" style="61" customWidth="1"/>
    <col min="6152" max="6152" width="5.6640625" style="61" customWidth="1"/>
    <col min="6153" max="6153" width="4.77734375" style="61" customWidth="1"/>
    <col min="6154" max="6164" width="0" style="61" hidden="1" customWidth="1"/>
    <col min="6165" max="6167" width="5.77734375" style="61" customWidth="1"/>
    <col min="6168" max="6170" width="7.5546875" style="61" customWidth="1"/>
    <col min="6171" max="6171" width="7.109375" style="61" customWidth="1"/>
    <col min="6172" max="6172" width="0" style="61" hidden="1" customWidth="1"/>
    <col min="6173" max="6174" width="5.77734375" style="61" customWidth="1"/>
    <col min="6175" max="6176" width="4.77734375" style="61" customWidth="1"/>
    <col min="6177" max="6177" width="5.21875" style="61" customWidth="1"/>
    <col min="6178" max="6178" width="5.5546875" style="61" customWidth="1"/>
    <col min="6179" max="6181" width="5.44140625" style="61" customWidth="1"/>
    <col min="6182" max="6182" width="5.6640625" style="61" customWidth="1"/>
    <col min="6183" max="6186" width="5.109375" style="61" customWidth="1"/>
    <col min="6187" max="6187" width="10" style="61" customWidth="1"/>
    <col min="6188" max="6188" width="7.109375" style="61" customWidth="1"/>
    <col min="6189" max="6189" width="6.21875" style="61" customWidth="1"/>
    <col min="6190" max="6190" width="6.109375" style="61" customWidth="1"/>
    <col min="6191" max="6192" width="4.6640625" style="61" customWidth="1"/>
    <col min="6193" max="6193" width="7.33203125" style="61" customWidth="1"/>
    <col min="6194" max="6195" width="4.6640625" style="61" customWidth="1"/>
    <col min="6196" max="6196" width="6.33203125" style="61" customWidth="1"/>
    <col min="6197" max="6197" width="11.21875" style="61" customWidth="1"/>
    <col min="6198" max="6198" width="3.44140625" style="61" customWidth="1"/>
    <col min="6199" max="6199" width="6.5546875" style="61" customWidth="1"/>
    <col min="6200" max="6200" width="11.5546875" style="61" bestFit="1" customWidth="1"/>
    <col min="6201" max="6201" width="4" style="61" customWidth="1"/>
    <col min="6202" max="6202" width="2.88671875" style="61" customWidth="1"/>
    <col min="6203" max="6203" width="3.33203125" style="61" bestFit="1" customWidth="1"/>
    <col min="6204" max="6204" width="4" style="61" customWidth="1"/>
    <col min="6205" max="6205" width="3.5546875" style="61" customWidth="1"/>
    <col min="6206" max="6400" width="8.88671875" style="61"/>
    <col min="6401" max="6401" width="4.88671875" style="61" customWidth="1"/>
    <col min="6402" max="6402" width="17.6640625" style="61" customWidth="1"/>
    <col min="6403" max="6403" width="10.33203125" style="61" customWidth="1"/>
    <col min="6404" max="6404" width="10.21875" style="61" bestFit="1" customWidth="1"/>
    <col min="6405" max="6405" width="10.33203125" style="61" customWidth="1"/>
    <col min="6406" max="6406" width="7" style="61" customWidth="1"/>
    <col min="6407" max="6407" width="6.33203125" style="61" customWidth="1"/>
    <col min="6408" max="6408" width="5.6640625" style="61" customWidth="1"/>
    <col min="6409" max="6409" width="4.77734375" style="61" customWidth="1"/>
    <col min="6410" max="6420" width="0" style="61" hidden="1" customWidth="1"/>
    <col min="6421" max="6423" width="5.77734375" style="61" customWidth="1"/>
    <col min="6424" max="6426" width="7.5546875" style="61" customWidth="1"/>
    <col min="6427" max="6427" width="7.109375" style="61" customWidth="1"/>
    <col min="6428" max="6428" width="0" style="61" hidden="1" customWidth="1"/>
    <col min="6429" max="6430" width="5.77734375" style="61" customWidth="1"/>
    <col min="6431" max="6432" width="4.77734375" style="61" customWidth="1"/>
    <col min="6433" max="6433" width="5.21875" style="61" customWidth="1"/>
    <col min="6434" max="6434" width="5.5546875" style="61" customWidth="1"/>
    <col min="6435" max="6437" width="5.44140625" style="61" customWidth="1"/>
    <col min="6438" max="6438" width="5.6640625" style="61" customWidth="1"/>
    <col min="6439" max="6442" width="5.109375" style="61" customWidth="1"/>
    <col min="6443" max="6443" width="10" style="61" customWidth="1"/>
    <col min="6444" max="6444" width="7.109375" style="61" customWidth="1"/>
    <col min="6445" max="6445" width="6.21875" style="61" customWidth="1"/>
    <col min="6446" max="6446" width="6.109375" style="61" customWidth="1"/>
    <col min="6447" max="6448" width="4.6640625" style="61" customWidth="1"/>
    <col min="6449" max="6449" width="7.33203125" style="61" customWidth="1"/>
    <col min="6450" max="6451" width="4.6640625" style="61" customWidth="1"/>
    <col min="6452" max="6452" width="6.33203125" style="61" customWidth="1"/>
    <col min="6453" max="6453" width="11.21875" style="61" customWidth="1"/>
    <col min="6454" max="6454" width="3.44140625" style="61" customWidth="1"/>
    <col min="6455" max="6455" width="6.5546875" style="61" customWidth="1"/>
    <col min="6456" max="6456" width="11.5546875" style="61" bestFit="1" customWidth="1"/>
    <col min="6457" max="6457" width="4" style="61" customWidth="1"/>
    <col min="6458" max="6458" width="2.88671875" style="61" customWidth="1"/>
    <col min="6459" max="6459" width="3.33203125" style="61" bestFit="1" customWidth="1"/>
    <col min="6460" max="6460" width="4" style="61" customWidth="1"/>
    <col min="6461" max="6461" width="3.5546875" style="61" customWidth="1"/>
    <col min="6462" max="6656" width="8.88671875" style="61"/>
    <col min="6657" max="6657" width="4.88671875" style="61" customWidth="1"/>
    <col min="6658" max="6658" width="17.6640625" style="61" customWidth="1"/>
    <col min="6659" max="6659" width="10.33203125" style="61" customWidth="1"/>
    <col min="6660" max="6660" width="10.21875" style="61" bestFit="1" customWidth="1"/>
    <col min="6661" max="6661" width="10.33203125" style="61" customWidth="1"/>
    <col min="6662" max="6662" width="7" style="61" customWidth="1"/>
    <col min="6663" max="6663" width="6.33203125" style="61" customWidth="1"/>
    <col min="6664" max="6664" width="5.6640625" style="61" customWidth="1"/>
    <col min="6665" max="6665" width="4.77734375" style="61" customWidth="1"/>
    <col min="6666" max="6676" width="0" style="61" hidden="1" customWidth="1"/>
    <col min="6677" max="6679" width="5.77734375" style="61" customWidth="1"/>
    <col min="6680" max="6682" width="7.5546875" style="61" customWidth="1"/>
    <col min="6683" max="6683" width="7.109375" style="61" customWidth="1"/>
    <col min="6684" max="6684" width="0" style="61" hidden="1" customWidth="1"/>
    <col min="6685" max="6686" width="5.77734375" style="61" customWidth="1"/>
    <col min="6687" max="6688" width="4.77734375" style="61" customWidth="1"/>
    <col min="6689" max="6689" width="5.21875" style="61" customWidth="1"/>
    <col min="6690" max="6690" width="5.5546875" style="61" customWidth="1"/>
    <col min="6691" max="6693" width="5.44140625" style="61" customWidth="1"/>
    <col min="6694" max="6694" width="5.6640625" style="61" customWidth="1"/>
    <col min="6695" max="6698" width="5.109375" style="61" customWidth="1"/>
    <col min="6699" max="6699" width="10" style="61" customWidth="1"/>
    <col min="6700" max="6700" width="7.109375" style="61" customWidth="1"/>
    <col min="6701" max="6701" width="6.21875" style="61" customWidth="1"/>
    <col min="6702" max="6702" width="6.109375" style="61" customWidth="1"/>
    <col min="6703" max="6704" width="4.6640625" style="61" customWidth="1"/>
    <col min="6705" max="6705" width="7.33203125" style="61" customWidth="1"/>
    <col min="6706" max="6707" width="4.6640625" style="61" customWidth="1"/>
    <col min="6708" max="6708" width="6.33203125" style="61" customWidth="1"/>
    <col min="6709" max="6709" width="11.21875" style="61" customWidth="1"/>
    <col min="6710" max="6710" width="3.44140625" style="61" customWidth="1"/>
    <col min="6711" max="6711" width="6.5546875" style="61" customWidth="1"/>
    <col min="6712" max="6712" width="11.5546875" style="61" bestFit="1" customWidth="1"/>
    <col min="6713" max="6713" width="4" style="61" customWidth="1"/>
    <col min="6714" max="6714" width="2.88671875" style="61" customWidth="1"/>
    <col min="6715" max="6715" width="3.33203125" style="61" bestFit="1" customWidth="1"/>
    <col min="6716" max="6716" width="4" style="61" customWidth="1"/>
    <col min="6717" max="6717" width="3.5546875" style="61" customWidth="1"/>
    <col min="6718" max="6912" width="8.88671875" style="61"/>
    <col min="6913" max="6913" width="4.88671875" style="61" customWidth="1"/>
    <col min="6914" max="6914" width="17.6640625" style="61" customWidth="1"/>
    <col min="6915" max="6915" width="10.33203125" style="61" customWidth="1"/>
    <col min="6916" max="6916" width="10.21875" style="61" bestFit="1" customWidth="1"/>
    <col min="6917" max="6917" width="10.33203125" style="61" customWidth="1"/>
    <col min="6918" max="6918" width="7" style="61" customWidth="1"/>
    <col min="6919" max="6919" width="6.33203125" style="61" customWidth="1"/>
    <col min="6920" max="6920" width="5.6640625" style="61" customWidth="1"/>
    <col min="6921" max="6921" width="4.77734375" style="61" customWidth="1"/>
    <col min="6922" max="6932" width="0" style="61" hidden="1" customWidth="1"/>
    <col min="6933" max="6935" width="5.77734375" style="61" customWidth="1"/>
    <col min="6936" max="6938" width="7.5546875" style="61" customWidth="1"/>
    <col min="6939" max="6939" width="7.109375" style="61" customWidth="1"/>
    <col min="6940" max="6940" width="0" style="61" hidden="1" customWidth="1"/>
    <col min="6941" max="6942" width="5.77734375" style="61" customWidth="1"/>
    <col min="6943" max="6944" width="4.77734375" style="61" customWidth="1"/>
    <col min="6945" max="6945" width="5.21875" style="61" customWidth="1"/>
    <col min="6946" max="6946" width="5.5546875" style="61" customWidth="1"/>
    <col min="6947" max="6949" width="5.44140625" style="61" customWidth="1"/>
    <col min="6950" max="6950" width="5.6640625" style="61" customWidth="1"/>
    <col min="6951" max="6954" width="5.109375" style="61" customWidth="1"/>
    <col min="6955" max="6955" width="10" style="61" customWidth="1"/>
    <col min="6956" max="6956" width="7.109375" style="61" customWidth="1"/>
    <col min="6957" max="6957" width="6.21875" style="61" customWidth="1"/>
    <col min="6958" max="6958" width="6.109375" style="61" customWidth="1"/>
    <col min="6959" max="6960" width="4.6640625" style="61" customWidth="1"/>
    <col min="6961" max="6961" width="7.33203125" style="61" customWidth="1"/>
    <col min="6962" max="6963" width="4.6640625" style="61" customWidth="1"/>
    <col min="6964" max="6964" width="6.33203125" style="61" customWidth="1"/>
    <col min="6965" max="6965" width="11.21875" style="61" customWidth="1"/>
    <col min="6966" max="6966" width="3.44140625" style="61" customWidth="1"/>
    <col min="6967" max="6967" width="6.5546875" style="61" customWidth="1"/>
    <col min="6968" max="6968" width="11.5546875" style="61" bestFit="1" customWidth="1"/>
    <col min="6969" max="6969" width="4" style="61" customWidth="1"/>
    <col min="6970" max="6970" width="2.88671875" style="61" customWidth="1"/>
    <col min="6971" max="6971" width="3.33203125" style="61" bestFit="1" customWidth="1"/>
    <col min="6972" max="6972" width="4" style="61" customWidth="1"/>
    <col min="6973" max="6973" width="3.5546875" style="61" customWidth="1"/>
    <col min="6974" max="7168" width="8.88671875" style="61"/>
    <col min="7169" max="7169" width="4.88671875" style="61" customWidth="1"/>
    <col min="7170" max="7170" width="17.6640625" style="61" customWidth="1"/>
    <col min="7171" max="7171" width="10.33203125" style="61" customWidth="1"/>
    <col min="7172" max="7172" width="10.21875" style="61" bestFit="1" customWidth="1"/>
    <col min="7173" max="7173" width="10.33203125" style="61" customWidth="1"/>
    <col min="7174" max="7174" width="7" style="61" customWidth="1"/>
    <col min="7175" max="7175" width="6.33203125" style="61" customWidth="1"/>
    <col min="7176" max="7176" width="5.6640625" style="61" customWidth="1"/>
    <col min="7177" max="7177" width="4.77734375" style="61" customWidth="1"/>
    <col min="7178" max="7188" width="0" style="61" hidden="1" customWidth="1"/>
    <col min="7189" max="7191" width="5.77734375" style="61" customWidth="1"/>
    <col min="7192" max="7194" width="7.5546875" style="61" customWidth="1"/>
    <col min="7195" max="7195" width="7.109375" style="61" customWidth="1"/>
    <col min="7196" max="7196" width="0" style="61" hidden="1" customWidth="1"/>
    <col min="7197" max="7198" width="5.77734375" style="61" customWidth="1"/>
    <col min="7199" max="7200" width="4.77734375" style="61" customWidth="1"/>
    <col min="7201" max="7201" width="5.21875" style="61" customWidth="1"/>
    <col min="7202" max="7202" width="5.5546875" style="61" customWidth="1"/>
    <col min="7203" max="7205" width="5.44140625" style="61" customWidth="1"/>
    <col min="7206" max="7206" width="5.6640625" style="61" customWidth="1"/>
    <col min="7207" max="7210" width="5.109375" style="61" customWidth="1"/>
    <col min="7211" max="7211" width="10" style="61" customWidth="1"/>
    <col min="7212" max="7212" width="7.109375" style="61" customWidth="1"/>
    <col min="7213" max="7213" width="6.21875" style="61" customWidth="1"/>
    <col min="7214" max="7214" width="6.109375" style="61" customWidth="1"/>
    <col min="7215" max="7216" width="4.6640625" style="61" customWidth="1"/>
    <col min="7217" max="7217" width="7.33203125" style="61" customWidth="1"/>
    <col min="7218" max="7219" width="4.6640625" style="61" customWidth="1"/>
    <col min="7220" max="7220" width="6.33203125" style="61" customWidth="1"/>
    <col min="7221" max="7221" width="11.21875" style="61" customWidth="1"/>
    <col min="7222" max="7222" width="3.44140625" style="61" customWidth="1"/>
    <col min="7223" max="7223" width="6.5546875" style="61" customWidth="1"/>
    <col min="7224" max="7224" width="11.5546875" style="61" bestFit="1" customWidth="1"/>
    <col min="7225" max="7225" width="4" style="61" customWidth="1"/>
    <col min="7226" max="7226" width="2.88671875" style="61" customWidth="1"/>
    <col min="7227" max="7227" width="3.33203125" style="61" bestFit="1" customWidth="1"/>
    <col min="7228" max="7228" width="4" style="61" customWidth="1"/>
    <col min="7229" max="7229" width="3.5546875" style="61" customWidth="1"/>
    <col min="7230" max="7424" width="8.88671875" style="61"/>
    <col min="7425" max="7425" width="4.88671875" style="61" customWidth="1"/>
    <col min="7426" max="7426" width="17.6640625" style="61" customWidth="1"/>
    <col min="7427" max="7427" width="10.33203125" style="61" customWidth="1"/>
    <col min="7428" max="7428" width="10.21875" style="61" bestFit="1" customWidth="1"/>
    <col min="7429" max="7429" width="10.33203125" style="61" customWidth="1"/>
    <col min="7430" max="7430" width="7" style="61" customWidth="1"/>
    <col min="7431" max="7431" width="6.33203125" style="61" customWidth="1"/>
    <col min="7432" max="7432" width="5.6640625" style="61" customWidth="1"/>
    <col min="7433" max="7433" width="4.77734375" style="61" customWidth="1"/>
    <col min="7434" max="7444" width="0" style="61" hidden="1" customWidth="1"/>
    <col min="7445" max="7447" width="5.77734375" style="61" customWidth="1"/>
    <col min="7448" max="7450" width="7.5546875" style="61" customWidth="1"/>
    <col min="7451" max="7451" width="7.109375" style="61" customWidth="1"/>
    <col min="7452" max="7452" width="0" style="61" hidden="1" customWidth="1"/>
    <col min="7453" max="7454" width="5.77734375" style="61" customWidth="1"/>
    <col min="7455" max="7456" width="4.77734375" style="61" customWidth="1"/>
    <col min="7457" max="7457" width="5.21875" style="61" customWidth="1"/>
    <col min="7458" max="7458" width="5.5546875" style="61" customWidth="1"/>
    <col min="7459" max="7461" width="5.44140625" style="61" customWidth="1"/>
    <col min="7462" max="7462" width="5.6640625" style="61" customWidth="1"/>
    <col min="7463" max="7466" width="5.109375" style="61" customWidth="1"/>
    <col min="7467" max="7467" width="10" style="61" customWidth="1"/>
    <col min="7468" max="7468" width="7.109375" style="61" customWidth="1"/>
    <col min="7469" max="7469" width="6.21875" style="61" customWidth="1"/>
    <col min="7470" max="7470" width="6.109375" style="61" customWidth="1"/>
    <col min="7471" max="7472" width="4.6640625" style="61" customWidth="1"/>
    <col min="7473" max="7473" width="7.33203125" style="61" customWidth="1"/>
    <col min="7474" max="7475" width="4.6640625" style="61" customWidth="1"/>
    <col min="7476" max="7476" width="6.33203125" style="61" customWidth="1"/>
    <col min="7477" max="7477" width="11.21875" style="61" customWidth="1"/>
    <col min="7478" max="7478" width="3.44140625" style="61" customWidth="1"/>
    <col min="7479" max="7479" width="6.5546875" style="61" customWidth="1"/>
    <col min="7480" max="7480" width="11.5546875" style="61" bestFit="1" customWidth="1"/>
    <col min="7481" max="7481" width="4" style="61" customWidth="1"/>
    <col min="7482" max="7482" width="2.88671875" style="61" customWidth="1"/>
    <col min="7483" max="7483" width="3.33203125" style="61" bestFit="1" customWidth="1"/>
    <col min="7484" max="7484" width="4" style="61" customWidth="1"/>
    <col min="7485" max="7485" width="3.5546875" style="61" customWidth="1"/>
    <col min="7486" max="7680" width="8.88671875" style="61"/>
    <col min="7681" max="7681" width="4.88671875" style="61" customWidth="1"/>
    <col min="7682" max="7682" width="17.6640625" style="61" customWidth="1"/>
    <col min="7683" max="7683" width="10.33203125" style="61" customWidth="1"/>
    <col min="7684" max="7684" width="10.21875" style="61" bestFit="1" customWidth="1"/>
    <col min="7685" max="7685" width="10.33203125" style="61" customWidth="1"/>
    <col min="7686" max="7686" width="7" style="61" customWidth="1"/>
    <col min="7687" max="7687" width="6.33203125" style="61" customWidth="1"/>
    <col min="7688" max="7688" width="5.6640625" style="61" customWidth="1"/>
    <col min="7689" max="7689" width="4.77734375" style="61" customWidth="1"/>
    <col min="7690" max="7700" width="0" style="61" hidden="1" customWidth="1"/>
    <col min="7701" max="7703" width="5.77734375" style="61" customWidth="1"/>
    <col min="7704" max="7706" width="7.5546875" style="61" customWidth="1"/>
    <col min="7707" max="7707" width="7.109375" style="61" customWidth="1"/>
    <col min="7708" max="7708" width="0" style="61" hidden="1" customWidth="1"/>
    <col min="7709" max="7710" width="5.77734375" style="61" customWidth="1"/>
    <col min="7711" max="7712" width="4.77734375" style="61" customWidth="1"/>
    <col min="7713" max="7713" width="5.21875" style="61" customWidth="1"/>
    <col min="7714" max="7714" width="5.5546875" style="61" customWidth="1"/>
    <col min="7715" max="7717" width="5.44140625" style="61" customWidth="1"/>
    <col min="7718" max="7718" width="5.6640625" style="61" customWidth="1"/>
    <col min="7719" max="7722" width="5.109375" style="61" customWidth="1"/>
    <col min="7723" max="7723" width="10" style="61" customWidth="1"/>
    <col min="7724" max="7724" width="7.109375" style="61" customWidth="1"/>
    <col min="7725" max="7725" width="6.21875" style="61" customWidth="1"/>
    <col min="7726" max="7726" width="6.109375" style="61" customWidth="1"/>
    <col min="7727" max="7728" width="4.6640625" style="61" customWidth="1"/>
    <col min="7729" max="7729" width="7.33203125" style="61" customWidth="1"/>
    <col min="7730" max="7731" width="4.6640625" style="61" customWidth="1"/>
    <col min="7732" max="7732" width="6.33203125" style="61" customWidth="1"/>
    <col min="7733" max="7733" width="11.21875" style="61" customWidth="1"/>
    <col min="7734" max="7734" width="3.44140625" style="61" customWidth="1"/>
    <col min="7735" max="7735" width="6.5546875" style="61" customWidth="1"/>
    <col min="7736" max="7736" width="11.5546875" style="61" bestFit="1" customWidth="1"/>
    <col min="7737" max="7737" width="4" style="61" customWidth="1"/>
    <col min="7738" max="7738" width="2.88671875" style="61" customWidth="1"/>
    <col min="7739" max="7739" width="3.33203125" style="61" bestFit="1" customWidth="1"/>
    <col min="7740" max="7740" width="4" style="61" customWidth="1"/>
    <col min="7741" max="7741" width="3.5546875" style="61" customWidth="1"/>
    <col min="7742" max="7936" width="8.88671875" style="61"/>
    <col min="7937" max="7937" width="4.88671875" style="61" customWidth="1"/>
    <col min="7938" max="7938" width="17.6640625" style="61" customWidth="1"/>
    <col min="7939" max="7939" width="10.33203125" style="61" customWidth="1"/>
    <col min="7940" max="7940" width="10.21875" style="61" bestFit="1" customWidth="1"/>
    <col min="7941" max="7941" width="10.33203125" style="61" customWidth="1"/>
    <col min="7942" max="7942" width="7" style="61" customWidth="1"/>
    <col min="7943" max="7943" width="6.33203125" style="61" customWidth="1"/>
    <col min="7944" max="7944" width="5.6640625" style="61" customWidth="1"/>
    <col min="7945" max="7945" width="4.77734375" style="61" customWidth="1"/>
    <col min="7946" max="7956" width="0" style="61" hidden="1" customWidth="1"/>
    <col min="7957" max="7959" width="5.77734375" style="61" customWidth="1"/>
    <col min="7960" max="7962" width="7.5546875" style="61" customWidth="1"/>
    <col min="7963" max="7963" width="7.109375" style="61" customWidth="1"/>
    <col min="7964" max="7964" width="0" style="61" hidden="1" customWidth="1"/>
    <col min="7965" max="7966" width="5.77734375" style="61" customWidth="1"/>
    <col min="7967" max="7968" width="4.77734375" style="61" customWidth="1"/>
    <col min="7969" max="7969" width="5.21875" style="61" customWidth="1"/>
    <col min="7970" max="7970" width="5.5546875" style="61" customWidth="1"/>
    <col min="7971" max="7973" width="5.44140625" style="61" customWidth="1"/>
    <col min="7974" max="7974" width="5.6640625" style="61" customWidth="1"/>
    <col min="7975" max="7978" width="5.109375" style="61" customWidth="1"/>
    <col min="7979" max="7979" width="10" style="61" customWidth="1"/>
    <col min="7980" max="7980" width="7.109375" style="61" customWidth="1"/>
    <col min="7981" max="7981" width="6.21875" style="61" customWidth="1"/>
    <col min="7982" max="7982" width="6.109375" style="61" customWidth="1"/>
    <col min="7983" max="7984" width="4.6640625" style="61" customWidth="1"/>
    <col min="7985" max="7985" width="7.33203125" style="61" customWidth="1"/>
    <col min="7986" max="7987" width="4.6640625" style="61" customWidth="1"/>
    <col min="7988" max="7988" width="6.33203125" style="61" customWidth="1"/>
    <col min="7989" max="7989" width="11.21875" style="61" customWidth="1"/>
    <col min="7990" max="7990" width="3.44140625" style="61" customWidth="1"/>
    <col min="7991" max="7991" width="6.5546875" style="61" customWidth="1"/>
    <col min="7992" max="7992" width="11.5546875" style="61" bestFit="1" customWidth="1"/>
    <col min="7993" max="7993" width="4" style="61" customWidth="1"/>
    <col min="7994" max="7994" width="2.88671875" style="61" customWidth="1"/>
    <col min="7995" max="7995" width="3.33203125" style="61" bestFit="1" customWidth="1"/>
    <col min="7996" max="7996" width="4" style="61" customWidth="1"/>
    <col min="7997" max="7997" width="3.5546875" style="61" customWidth="1"/>
    <col min="7998" max="8192" width="8.88671875" style="61"/>
    <col min="8193" max="8193" width="4.88671875" style="61" customWidth="1"/>
    <col min="8194" max="8194" width="17.6640625" style="61" customWidth="1"/>
    <col min="8195" max="8195" width="10.33203125" style="61" customWidth="1"/>
    <col min="8196" max="8196" width="10.21875" style="61" bestFit="1" customWidth="1"/>
    <col min="8197" max="8197" width="10.33203125" style="61" customWidth="1"/>
    <col min="8198" max="8198" width="7" style="61" customWidth="1"/>
    <col min="8199" max="8199" width="6.33203125" style="61" customWidth="1"/>
    <col min="8200" max="8200" width="5.6640625" style="61" customWidth="1"/>
    <col min="8201" max="8201" width="4.77734375" style="61" customWidth="1"/>
    <col min="8202" max="8212" width="0" style="61" hidden="1" customWidth="1"/>
    <col min="8213" max="8215" width="5.77734375" style="61" customWidth="1"/>
    <col min="8216" max="8218" width="7.5546875" style="61" customWidth="1"/>
    <col min="8219" max="8219" width="7.109375" style="61" customWidth="1"/>
    <col min="8220" max="8220" width="0" style="61" hidden="1" customWidth="1"/>
    <col min="8221" max="8222" width="5.77734375" style="61" customWidth="1"/>
    <col min="8223" max="8224" width="4.77734375" style="61" customWidth="1"/>
    <col min="8225" max="8225" width="5.21875" style="61" customWidth="1"/>
    <col min="8226" max="8226" width="5.5546875" style="61" customWidth="1"/>
    <col min="8227" max="8229" width="5.44140625" style="61" customWidth="1"/>
    <col min="8230" max="8230" width="5.6640625" style="61" customWidth="1"/>
    <col min="8231" max="8234" width="5.109375" style="61" customWidth="1"/>
    <col min="8235" max="8235" width="10" style="61" customWidth="1"/>
    <col min="8236" max="8236" width="7.109375" style="61" customWidth="1"/>
    <col min="8237" max="8237" width="6.21875" style="61" customWidth="1"/>
    <col min="8238" max="8238" width="6.109375" style="61" customWidth="1"/>
    <col min="8239" max="8240" width="4.6640625" style="61" customWidth="1"/>
    <col min="8241" max="8241" width="7.33203125" style="61" customWidth="1"/>
    <col min="8242" max="8243" width="4.6640625" style="61" customWidth="1"/>
    <col min="8244" max="8244" width="6.33203125" style="61" customWidth="1"/>
    <col min="8245" max="8245" width="11.21875" style="61" customWidth="1"/>
    <col min="8246" max="8246" width="3.44140625" style="61" customWidth="1"/>
    <col min="8247" max="8247" width="6.5546875" style="61" customWidth="1"/>
    <col min="8248" max="8248" width="11.5546875" style="61" bestFit="1" customWidth="1"/>
    <col min="8249" max="8249" width="4" style="61" customWidth="1"/>
    <col min="8250" max="8250" width="2.88671875" style="61" customWidth="1"/>
    <col min="8251" max="8251" width="3.33203125" style="61" bestFit="1" customWidth="1"/>
    <col min="8252" max="8252" width="4" style="61" customWidth="1"/>
    <col min="8253" max="8253" width="3.5546875" style="61" customWidth="1"/>
    <col min="8254" max="8448" width="8.88671875" style="61"/>
    <col min="8449" max="8449" width="4.88671875" style="61" customWidth="1"/>
    <col min="8450" max="8450" width="17.6640625" style="61" customWidth="1"/>
    <col min="8451" max="8451" width="10.33203125" style="61" customWidth="1"/>
    <col min="8452" max="8452" width="10.21875" style="61" bestFit="1" customWidth="1"/>
    <col min="8453" max="8453" width="10.33203125" style="61" customWidth="1"/>
    <col min="8454" max="8454" width="7" style="61" customWidth="1"/>
    <col min="8455" max="8455" width="6.33203125" style="61" customWidth="1"/>
    <col min="8456" max="8456" width="5.6640625" style="61" customWidth="1"/>
    <col min="8457" max="8457" width="4.77734375" style="61" customWidth="1"/>
    <col min="8458" max="8468" width="0" style="61" hidden="1" customWidth="1"/>
    <col min="8469" max="8471" width="5.77734375" style="61" customWidth="1"/>
    <col min="8472" max="8474" width="7.5546875" style="61" customWidth="1"/>
    <col min="8475" max="8475" width="7.109375" style="61" customWidth="1"/>
    <col min="8476" max="8476" width="0" style="61" hidden="1" customWidth="1"/>
    <col min="8477" max="8478" width="5.77734375" style="61" customWidth="1"/>
    <col min="8479" max="8480" width="4.77734375" style="61" customWidth="1"/>
    <col min="8481" max="8481" width="5.21875" style="61" customWidth="1"/>
    <col min="8482" max="8482" width="5.5546875" style="61" customWidth="1"/>
    <col min="8483" max="8485" width="5.44140625" style="61" customWidth="1"/>
    <col min="8486" max="8486" width="5.6640625" style="61" customWidth="1"/>
    <col min="8487" max="8490" width="5.109375" style="61" customWidth="1"/>
    <col min="8491" max="8491" width="10" style="61" customWidth="1"/>
    <col min="8492" max="8492" width="7.109375" style="61" customWidth="1"/>
    <col min="8493" max="8493" width="6.21875" style="61" customWidth="1"/>
    <col min="8494" max="8494" width="6.109375" style="61" customWidth="1"/>
    <col min="8495" max="8496" width="4.6640625" style="61" customWidth="1"/>
    <col min="8497" max="8497" width="7.33203125" style="61" customWidth="1"/>
    <col min="8498" max="8499" width="4.6640625" style="61" customWidth="1"/>
    <col min="8500" max="8500" width="6.33203125" style="61" customWidth="1"/>
    <col min="8501" max="8501" width="11.21875" style="61" customWidth="1"/>
    <col min="8502" max="8502" width="3.44140625" style="61" customWidth="1"/>
    <col min="8503" max="8503" width="6.5546875" style="61" customWidth="1"/>
    <col min="8504" max="8504" width="11.5546875" style="61" bestFit="1" customWidth="1"/>
    <col min="8505" max="8505" width="4" style="61" customWidth="1"/>
    <col min="8506" max="8506" width="2.88671875" style="61" customWidth="1"/>
    <col min="8507" max="8507" width="3.33203125" style="61" bestFit="1" customWidth="1"/>
    <col min="8508" max="8508" width="4" style="61" customWidth="1"/>
    <col min="8509" max="8509" width="3.5546875" style="61" customWidth="1"/>
    <col min="8510" max="8704" width="8.88671875" style="61"/>
    <col min="8705" max="8705" width="4.88671875" style="61" customWidth="1"/>
    <col min="8706" max="8706" width="17.6640625" style="61" customWidth="1"/>
    <col min="8707" max="8707" width="10.33203125" style="61" customWidth="1"/>
    <col min="8708" max="8708" width="10.21875" style="61" bestFit="1" customWidth="1"/>
    <col min="8709" max="8709" width="10.33203125" style="61" customWidth="1"/>
    <col min="8710" max="8710" width="7" style="61" customWidth="1"/>
    <col min="8711" max="8711" width="6.33203125" style="61" customWidth="1"/>
    <col min="8712" max="8712" width="5.6640625" style="61" customWidth="1"/>
    <col min="8713" max="8713" width="4.77734375" style="61" customWidth="1"/>
    <col min="8714" max="8724" width="0" style="61" hidden="1" customWidth="1"/>
    <col min="8725" max="8727" width="5.77734375" style="61" customWidth="1"/>
    <col min="8728" max="8730" width="7.5546875" style="61" customWidth="1"/>
    <col min="8731" max="8731" width="7.109375" style="61" customWidth="1"/>
    <col min="8732" max="8732" width="0" style="61" hidden="1" customWidth="1"/>
    <col min="8733" max="8734" width="5.77734375" style="61" customWidth="1"/>
    <col min="8735" max="8736" width="4.77734375" style="61" customWidth="1"/>
    <col min="8737" max="8737" width="5.21875" style="61" customWidth="1"/>
    <col min="8738" max="8738" width="5.5546875" style="61" customWidth="1"/>
    <col min="8739" max="8741" width="5.44140625" style="61" customWidth="1"/>
    <col min="8742" max="8742" width="5.6640625" style="61" customWidth="1"/>
    <col min="8743" max="8746" width="5.109375" style="61" customWidth="1"/>
    <col min="8747" max="8747" width="10" style="61" customWidth="1"/>
    <col min="8748" max="8748" width="7.109375" style="61" customWidth="1"/>
    <col min="8749" max="8749" width="6.21875" style="61" customWidth="1"/>
    <col min="8750" max="8750" width="6.109375" style="61" customWidth="1"/>
    <col min="8751" max="8752" width="4.6640625" style="61" customWidth="1"/>
    <col min="8753" max="8753" width="7.33203125" style="61" customWidth="1"/>
    <col min="8754" max="8755" width="4.6640625" style="61" customWidth="1"/>
    <col min="8756" max="8756" width="6.33203125" style="61" customWidth="1"/>
    <col min="8757" max="8757" width="11.21875" style="61" customWidth="1"/>
    <col min="8758" max="8758" width="3.44140625" style="61" customWidth="1"/>
    <col min="8759" max="8759" width="6.5546875" style="61" customWidth="1"/>
    <col min="8760" max="8760" width="11.5546875" style="61" bestFit="1" customWidth="1"/>
    <col min="8761" max="8761" width="4" style="61" customWidth="1"/>
    <col min="8762" max="8762" width="2.88671875" style="61" customWidth="1"/>
    <col min="8763" max="8763" width="3.33203125" style="61" bestFit="1" customWidth="1"/>
    <col min="8764" max="8764" width="4" style="61" customWidth="1"/>
    <col min="8765" max="8765" width="3.5546875" style="61" customWidth="1"/>
    <col min="8766" max="8960" width="8.88671875" style="61"/>
    <col min="8961" max="8961" width="4.88671875" style="61" customWidth="1"/>
    <col min="8962" max="8962" width="17.6640625" style="61" customWidth="1"/>
    <col min="8963" max="8963" width="10.33203125" style="61" customWidth="1"/>
    <col min="8964" max="8964" width="10.21875" style="61" bestFit="1" customWidth="1"/>
    <col min="8965" max="8965" width="10.33203125" style="61" customWidth="1"/>
    <col min="8966" max="8966" width="7" style="61" customWidth="1"/>
    <col min="8967" max="8967" width="6.33203125" style="61" customWidth="1"/>
    <col min="8968" max="8968" width="5.6640625" style="61" customWidth="1"/>
    <col min="8969" max="8969" width="4.77734375" style="61" customWidth="1"/>
    <col min="8970" max="8980" width="0" style="61" hidden="1" customWidth="1"/>
    <col min="8981" max="8983" width="5.77734375" style="61" customWidth="1"/>
    <col min="8984" max="8986" width="7.5546875" style="61" customWidth="1"/>
    <col min="8987" max="8987" width="7.109375" style="61" customWidth="1"/>
    <col min="8988" max="8988" width="0" style="61" hidden="1" customWidth="1"/>
    <col min="8989" max="8990" width="5.77734375" style="61" customWidth="1"/>
    <col min="8991" max="8992" width="4.77734375" style="61" customWidth="1"/>
    <col min="8993" max="8993" width="5.21875" style="61" customWidth="1"/>
    <col min="8994" max="8994" width="5.5546875" style="61" customWidth="1"/>
    <col min="8995" max="8997" width="5.44140625" style="61" customWidth="1"/>
    <col min="8998" max="8998" width="5.6640625" style="61" customWidth="1"/>
    <col min="8999" max="9002" width="5.109375" style="61" customWidth="1"/>
    <col min="9003" max="9003" width="10" style="61" customWidth="1"/>
    <col min="9004" max="9004" width="7.109375" style="61" customWidth="1"/>
    <col min="9005" max="9005" width="6.21875" style="61" customWidth="1"/>
    <col min="9006" max="9006" width="6.109375" style="61" customWidth="1"/>
    <col min="9007" max="9008" width="4.6640625" style="61" customWidth="1"/>
    <col min="9009" max="9009" width="7.33203125" style="61" customWidth="1"/>
    <col min="9010" max="9011" width="4.6640625" style="61" customWidth="1"/>
    <col min="9012" max="9012" width="6.33203125" style="61" customWidth="1"/>
    <col min="9013" max="9013" width="11.21875" style="61" customWidth="1"/>
    <col min="9014" max="9014" width="3.44140625" style="61" customWidth="1"/>
    <col min="9015" max="9015" width="6.5546875" style="61" customWidth="1"/>
    <col min="9016" max="9016" width="11.5546875" style="61" bestFit="1" customWidth="1"/>
    <col min="9017" max="9017" width="4" style="61" customWidth="1"/>
    <col min="9018" max="9018" width="2.88671875" style="61" customWidth="1"/>
    <col min="9019" max="9019" width="3.33203125" style="61" bestFit="1" customWidth="1"/>
    <col min="9020" max="9020" width="4" style="61" customWidth="1"/>
    <col min="9021" max="9021" width="3.5546875" style="61" customWidth="1"/>
    <col min="9022" max="9216" width="8.88671875" style="61"/>
    <col min="9217" max="9217" width="4.88671875" style="61" customWidth="1"/>
    <col min="9218" max="9218" width="17.6640625" style="61" customWidth="1"/>
    <col min="9219" max="9219" width="10.33203125" style="61" customWidth="1"/>
    <col min="9220" max="9220" width="10.21875" style="61" bestFit="1" customWidth="1"/>
    <col min="9221" max="9221" width="10.33203125" style="61" customWidth="1"/>
    <col min="9222" max="9222" width="7" style="61" customWidth="1"/>
    <col min="9223" max="9223" width="6.33203125" style="61" customWidth="1"/>
    <col min="9224" max="9224" width="5.6640625" style="61" customWidth="1"/>
    <col min="9225" max="9225" width="4.77734375" style="61" customWidth="1"/>
    <col min="9226" max="9236" width="0" style="61" hidden="1" customWidth="1"/>
    <col min="9237" max="9239" width="5.77734375" style="61" customWidth="1"/>
    <col min="9240" max="9242" width="7.5546875" style="61" customWidth="1"/>
    <col min="9243" max="9243" width="7.109375" style="61" customWidth="1"/>
    <col min="9244" max="9244" width="0" style="61" hidden="1" customWidth="1"/>
    <col min="9245" max="9246" width="5.77734375" style="61" customWidth="1"/>
    <col min="9247" max="9248" width="4.77734375" style="61" customWidth="1"/>
    <col min="9249" max="9249" width="5.21875" style="61" customWidth="1"/>
    <col min="9250" max="9250" width="5.5546875" style="61" customWidth="1"/>
    <col min="9251" max="9253" width="5.44140625" style="61" customWidth="1"/>
    <col min="9254" max="9254" width="5.6640625" style="61" customWidth="1"/>
    <col min="9255" max="9258" width="5.109375" style="61" customWidth="1"/>
    <col min="9259" max="9259" width="10" style="61" customWidth="1"/>
    <col min="9260" max="9260" width="7.109375" style="61" customWidth="1"/>
    <col min="9261" max="9261" width="6.21875" style="61" customWidth="1"/>
    <col min="9262" max="9262" width="6.109375" style="61" customWidth="1"/>
    <col min="9263" max="9264" width="4.6640625" style="61" customWidth="1"/>
    <col min="9265" max="9265" width="7.33203125" style="61" customWidth="1"/>
    <col min="9266" max="9267" width="4.6640625" style="61" customWidth="1"/>
    <col min="9268" max="9268" width="6.33203125" style="61" customWidth="1"/>
    <col min="9269" max="9269" width="11.21875" style="61" customWidth="1"/>
    <col min="9270" max="9270" width="3.44140625" style="61" customWidth="1"/>
    <col min="9271" max="9271" width="6.5546875" style="61" customWidth="1"/>
    <col min="9272" max="9272" width="11.5546875" style="61" bestFit="1" customWidth="1"/>
    <col min="9273" max="9273" width="4" style="61" customWidth="1"/>
    <col min="9274" max="9274" width="2.88671875" style="61" customWidth="1"/>
    <col min="9275" max="9275" width="3.33203125" style="61" bestFit="1" customWidth="1"/>
    <col min="9276" max="9276" width="4" style="61" customWidth="1"/>
    <col min="9277" max="9277" width="3.5546875" style="61" customWidth="1"/>
    <col min="9278" max="9472" width="8.88671875" style="61"/>
    <col min="9473" max="9473" width="4.88671875" style="61" customWidth="1"/>
    <col min="9474" max="9474" width="17.6640625" style="61" customWidth="1"/>
    <col min="9475" max="9475" width="10.33203125" style="61" customWidth="1"/>
    <col min="9476" max="9476" width="10.21875" style="61" bestFit="1" customWidth="1"/>
    <col min="9477" max="9477" width="10.33203125" style="61" customWidth="1"/>
    <col min="9478" max="9478" width="7" style="61" customWidth="1"/>
    <col min="9479" max="9479" width="6.33203125" style="61" customWidth="1"/>
    <col min="9480" max="9480" width="5.6640625" style="61" customWidth="1"/>
    <col min="9481" max="9481" width="4.77734375" style="61" customWidth="1"/>
    <col min="9482" max="9492" width="0" style="61" hidden="1" customWidth="1"/>
    <col min="9493" max="9495" width="5.77734375" style="61" customWidth="1"/>
    <col min="9496" max="9498" width="7.5546875" style="61" customWidth="1"/>
    <col min="9499" max="9499" width="7.109375" style="61" customWidth="1"/>
    <col min="9500" max="9500" width="0" style="61" hidden="1" customWidth="1"/>
    <col min="9501" max="9502" width="5.77734375" style="61" customWidth="1"/>
    <col min="9503" max="9504" width="4.77734375" style="61" customWidth="1"/>
    <col min="9505" max="9505" width="5.21875" style="61" customWidth="1"/>
    <col min="9506" max="9506" width="5.5546875" style="61" customWidth="1"/>
    <col min="9507" max="9509" width="5.44140625" style="61" customWidth="1"/>
    <col min="9510" max="9510" width="5.6640625" style="61" customWidth="1"/>
    <col min="9511" max="9514" width="5.109375" style="61" customWidth="1"/>
    <col min="9515" max="9515" width="10" style="61" customWidth="1"/>
    <col min="9516" max="9516" width="7.109375" style="61" customWidth="1"/>
    <col min="9517" max="9517" width="6.21875" style="61" customWidth="1"/>
    <col min="9518" max="9518" width="6.109375" style="61" customWidth="1"/>
    <col min="9519" max="9520" width="4.6640625" style="61" customWidth="1"/>
    <col min="9521" max="9521" width="7.33203125" style="61" customWidth="1"/>
    <col min="9522" max="9523" width="4.6640625" style="61" customWidth="1"/>
    <col min="9524" max="9524" width="6.33203125" style="61" customWidth="1"/>
    <col min="9525" max="9525" width="11.21875" style="61" customWidth="1"/>
    <col min="9526" max="9526" width="3.44140625" style="61" customWidth="1"/>
    <col min="9527" max="9527" width="6.5546875" style="61" customWidth="1"/>
    <col min="9528" max="9528" width="11.5546875" style="61" bestFit="1" customWidth="1"/>
    <col min="9529" max="9529" width="4" style="61" customWidth="1"/>
    <col min="9530" max="9530" width="2.88671875" style="61" customWidth="1"/>
    <col min="9531" max="9531" width="3.33203125" style="61" bestFit="1" customWidth="1"/>
    <col min="9532" max="9532" width="4" style="61" customWidth="1"/>
    <col min="9533" max="9533" width="3.5546875" style="61" customWidth="1"/>
    <col min="9534" max="9728" width="8.88671875" style="61"/>
    <col min="9729" max="9729" width="4.88671875" style="61" customWidth="1"/>
    <col min="9730" max="9730" width="17.6640625" style="61" customWidth="1"/>
    <col min="9731" max="9731" width="10.33203125" style="61" customWidth="1"/>
    <col min="9732" max="9732" width="10.21875" style="61" bestFit="1" customWidth="1"/>
    <col min="9733" max="9733" width="10.33203125" style="61" customWidth="1"/>
    <col min="9734" max="9734" width="7" style="61" customWidth="1"/>
    <col min="9735" max="9735" width="6.33203125" style="61" customWidth="1"/>
    <col min="9736" max="9736" width="5.6640625" style="61" customWidth="1"/>
    <col min="9737" max="9737" width="4.77734375" style="61" customWidth="1"/>
    <col min="9738" max="9748" width="0" style="61" hidden="1" customWidth="1"/>
    <col min="9749" max="9751" width="5.77734375" style="61" customWidth="1"/>
    <col min="9752" max="9754" width="7.5546875" style="61" customWidth="1"/>
    <col min="9755" max="9755" width="7.109375" style="61" customWidth="1"/>
    <col min="9756" max="9756" width="0" style="61" hidden="1" customWidth="1"/>
    <col min="9757" max="9758" width="5.77734375" style="61" customWidth="1"/>
    <col min="9759" max="9760" width="4.77734375" style="61" customWidth="1"/>
    <col min="9761" max="9761" width="5.21875" style="61" customWidth="1"/>
    <col min="9762" max="9762" width="5.5546875" style="61" customWidth="1"/>
    <col min="9763" max="9765" width="5.44140625" style="61" customWidth="1"/>
    <col min="9766" max="9766" width="5.6640625" style="61" customWidth="1"/>
    <col min="9767" max="9770" width="5.109375" style="61" customWidth="1"/>
    <col min="9771" max="9771" width="10" style="61" customWidth="1"/>
    <col min="9772" max="9772" width="7.109375" style="61" customWidth="1"/>
    <col min="9773" max="9773" width="6.21875" style="61" customWidth="1"/>
    <col min="9774" max="9774" width="6.109375" style="61" customWidth="1"/>
    <col min="9775" max="9776" width="4.6640625" style="61" customWidth="1"/>
    <col min="9777" max="9777" width="7.33203125" style="61" customWidth="1"/>
    <col min="9778" max="9779" width="4.6640625" style="61" customWidth="1"/>
    <col min="9780" max="9780" width="6.33203125" style="61" customWidth="1"/>
    <col min="9781" max="9781" width="11.21875" style="61" customWidth="1"/>
    <col min="9782" max="9782" width="3.44140625" style="61" customWidth="1"/>
    <col min="9783" max="9783" width="6.5546875" style="61" customWidth="1"/>
    <col min="9784" max="9784" width="11.5546875" style="61" bestFit="1" customWidth="1"/>
    <col min="9785" max="9785" width="4" style="61" customWidth="1"/>
    <col min="9786" max="9786" width="2.88671875" style="61" customWidth="1"/>
    <col min="9787" max="9787" width="3.33203125" style="61" bestFit="1" customWidth="1"/>
    <col min="9788" max="9788" width="4" style="61" customWidth="1"/>
    <col min="9789" max="9789" width="3.5546875" style="61" customWidth="1"/>
    <col min="9790" max="9984" width="8.88671875" style="61"/>
    <col min="9985" max="9985" width="4.88671875" style="61" customWidth="1"/>
    <col min="9986" max="9986" width="17.6640625" style="61" customWidth="1"/>
    <col min="9987" max="9987" width="10.33203125" style="61" customWidth="1"/>
    <col min="9988" max="9988" width="10.21875" style="61" bestFit="1" customWidth="1"/>
    <col min="9989" max="9989" width="10.33203125" style="61" customWidth="1"/>
    <col min="9990" max="9990" width="7" style="61" customWidth="1"/>
    <col min="9991" max="9991" width="6.33203125" style="61" customWidth="1"/>
    <col min="9992" max="9992" width="5.6640625" style="61" customWidth="1"/>
    <col min="9993" max="9993" width="4.77734375" style="61" customWidth="1"/>
    <col min="9994" max="10004" width="0" style="61" hidden="1" customWidth="1"/>
    <col min="10005" max="10007" width="5.77734375" style="61" customWidth="1"/>
    <col min="10008" max="10010" width="7.5546875" style="61" customWidth="1"/>
    <col min="10011" max="10011" width="7.109375" style="61" customWidth="1"/>
    <col min="10012" max="10012" width="0" style="61" hidden="1" customWidth="1"/>
    <col min="10013" max="10014" width="5.77734375" style="61" customWidth="1"/>
    <col min="10015" max="10016" width="4.77734375" style="61" customWidth="1"/>
    <col min="10017" max="10017" width="5.21875" style="61" customWidth="1"/>
    <col min="10018" max="10018" width="5.5546875" style="61" customWidth="1"/>
    <col min="10019" max="10021" width="5.44140625" style="61" customWidth="1"/>
    <col min="10022" max="10022" width="5.6640625" style="61" customWidth="1"/>
    <col min="10023" max="10026" width="5.109375" style="61" customWidth="1"/>
    <col min="10027" max="10027" width="10" style="61" customWidth="1"/>
    <col min="10028" max="10028" width="7.109375" style="61" customWidth="1"/>
    <col min="10029" max="10029" width="6.21875" style="61" customWidth="1"/>
    <col min="10030" max="10030" width="6.109375" style="61" customWidth="1"/>
    <col min="10031" max="10032" width="4.6640625" style="61" customWidth="1"/>
    <col min="10033" max="10033" width="7.33203125" style="61" customWidth="1"/>
    <col min="10034" max="10035" width="4.6640625" style="61" customWidth="1"/>
    <col min="10036" max="10036" width="6.33203125" style="61" customWidth="1"/>
    <col min="10037" max="10037" width="11.21875" style="61" customWidth="1"/>
    <col min="10038" max="10038" width="3.44140625" style="61" customWidth="1"/>
    <col min="10039" max="10039" width="6.5546875" style="61" customWidth="1"/>
    <col min="10040" max="10040" width="11.5546875" style="61" bestFit="1" customWidth="1"/>
    <col min="10041" max="10041" width="4" style="61" customWidth="1"/>
    <col min="10042" max="10042" width="2.88671875" style="61" customWidth="1"/>
    <col min="10043" max="10043" width="3.33203125" style="61" bestFit="1" customWidth="1"/>
    <col min="10044" max="10044" width="4" style="61" customWidth="1"/>
    <col min="10045" max="10045" width="3.5546875" style="61" customWidth="1"/>
    <col min="10046" max="10240" width="8.88671875" style="61"/>
    <col min="10241" max="10241" width="4.88671875" style="61" customWidth="1"/>
    <col min="10242" max="10242" width="17.6640625" style="61" customWidth="1"/>
    <col min="10243" max="10243" width="10.33203125" style="61" customWidth="1"/>
    <col min="10244" max="10244" width="10.21875" style="61" bestFit="1" customWidth="1"/>
    <col min="10245" max="10245" width="10.33203125" style="61" customWidth="1"/>
    <col min="10246" max="10246" width="7" style="61" customWidth="1"/>
    <col min="10247" max="10247" width="6.33203125" style="61" customWidth="1"/>
    <col min="10248" max="10248" width="5.6640625" style="61" customWidth="1"/>
    <col min="10249" max="10249" width="4.77734375" style="61" customWidth="1"/>
    <col min="10250" max="10260" width="0" style="61" hidden="1" customWidth="1"/>
    <col min="10261" max="10263" width="5.77734375" style="61" customWidth="1"/>
    <col min="10264" max="10266" width="7.5546875" style="61" customWidth="1"/>
    <col min="10267" max="10267" width="7.109375" style="61" customWidth="1"/>
    <col min="10268" max="10268" width="0" style="61" hidden="1" customWidth="1"/>
    <col min="10269" max="10270" width="5.77734375" style="61" customWidth="1"/>
    <col min="10271" max="10272" width="4.77734375" style="61" customWidth="1"/>
    <col min="10273" max="10273" width="5.21875" style="61" customWidth="1"/>
    <col min="10274" max="10274" width="5.5546875" style="61" customWidth="1"/>
    <col min="10275" max="10277" width="5.44140625" style="61" customWidth="1"/>
    <col min="10278" max="10278" width="5.6640625" style="61" customWidth="1"/>
    <col min="10279" max="10282" width="5.109375" style="61" customWidth="1"/>
    <col min="10283" max="10283" width="10" style="61" customWidth="1"/>
    <col min="10284" max="10284" width="7.109375" style="61" customWidth="1"/>
    <col min="10285" max="10285" width="6.21875" style="61" customWidth="1"/>
    <col min="10286" max="10286" width="6.109375" style="61" customWidth="1"/>
    <col min="10287" max="10288" width="4.6640625" style="61" customWidth="1"/>
    <col min="10289" max="10289" width="7.33203125" style="61" customWidth="1"/>
    <col min="10290" max="10291" width="4.6640625" style="61" customWidth="1"/>
    <col min="10292" max="10292" width="6.33203125" style="61" customWidth="1"/>
    <col min="10293" max="10293" width="11.21875" style="61" customWidth="1"/>
    <col min="10294" max="10294" width="3.44140625" style="61" customWidth="1"/>
    <col min="10295" max="10295" width="6.5546875" style="61" customWidth="1"/>
    <col min="10296" max="10296" width="11.5546875" style="61" bestFit="1" customWidth="1"/>
    <col min="10297" max="10297" width="4" style="61" customWidth="1"/>
    <col min="10298" max="10298" width="2.88671875" style="61" customWidth="1"/>
    <col min="10299" max="10299" width="3.33203125" style="61" bestFit="1" customWidth="1"/>
    <col min="10300" max="10300" width="4" style="61" customWidth="1"/>
    <col min="10301" max="10301" width="3.5546875" style="61" customWidth="1"/>
    <col min="10302" max="10496" width="8.88671875" style="61"/>
    <col min="10497" max="10497" width="4.88671875" style="61" customWidth="1"/>
    <col min="10498" max="10498" width="17.6640625" style="61" customWidth="1"/>
    <col min="10499" max="10499" width="10.33203125" style="61" customWidth="1"/>
    <col min="10500" max="10500" width="10.21875" style="61" bestFit="1" customWidth="1"/>
    <col min="10501" max="10501" width="10.33203125" style="61" customWidth="1"/>
    <col min="10502" max="10502" width="7" style="61" customWidth="1"/>
    <col min="10503" max="10503" width="6.33203125" style="61" customWidth="1"/>
    <col min="10504" max="10504" width="5.6640625" style="61" customWidth="1"/>
    <col min="10505" max="10505" width="4.77734375" style="61" customWidth="1"/>
    <col min="10506" max="10516" width="0" style="61" hidden="1" customWidth="1"/>
    <col min="10517" max="10519" width="5.77734375" style="61" customWidth="1"/>
    <col min="10520" max="10522" width="7.5546875" style="61" customWidth="1"/>
    <col min="10523" max="10523" width="7.109375" style="61" customWidth="1"/>
    <col min="10524" max="10524" width="0" style="61" hidden="1" customWidth="1"/>
    <col min="10525" max="10526" width="5.77734375" style="61" customWidth="1"/>
    <col min="10527" max="10528" width="4.77734375" style="61" customWidth="1"/>
    <col min="10529" max="10529" width="5.21875" style="61" customWidth="1"/>
    <col min="10530" max="10530" width="5.5546875" style="61" customWidth="1"/>
    <col min="10531" max="10533" width="5.44140625" style="61" customWidth="1"/>
    <col min="10534" max="10534" width="5.6640625" style="61" customWidth="1"/>
    <col min="10535" max="10538" width="5.109375" style="61" customWidth="1"/>
    <col min="10539" max="10539" width="10" style="61" customWidth="1"/>
    <col min="10540" max="10540" width="7.109375" style="61" customWidth="1"/>
    <col min="10541" max="10541" width="6.21875" style="61" customWidth="1"/>
    <col min="10542" max="10542" width="6.109375" style="61" customWidth="1"/>
    <col min="10543" max="10544" width="4.6640625" style="61" customWidth="1"/>
    <col min="10545" max="10545" width="7.33203125" style="61" customWidth="1"/>
    <col min="10546" max="10547" width="4.6640625" style="61" customWidth="1"/>
    <col min="10548" max="10548" width="6.33203125" style="61" customWidth="1"/>
    <col min="10549" max="10549" width="11.21875" style="61" customWidth="1"/>
    <col min="10550" max="10550" width="3.44140625" style="61" customWidth="1"/>
    <col min="10551" max="10551" width="6.5546875" style="61" customWidth="1"/>
    <col min="10552" max="10552" width="11.5546875" style="61" bestFit="1" customWidth="1"/>
    <col min="10553" max="10553" width="4" style="61" customWidth="1"/>
    <col min="10554" max="10554" width="2.88671875" style="61" customWidth="1"/>
    <col min="10555" max="10555" width="3.33203125" style="61" bestFit="1" customWidth="1"/>
    <col min="10556" max="10556" width="4" style="61" customWidth="1"/>
    <col min="10557" max="10557" width="3.5546875" style="61" customWidth="1"/>
    <col min="10558" max="10752" width="8.88671875" style="61"/>
    <col min="10753" max="10753" width="4.88671875" style="61" customWidth="1"/>
    <col min="10754" max="10754" width="17.6640625" style="61" customWidth="1"/>
    <col min="10755" max="10755" width="10.33203125" style="61" customWidth="1"/>
    <col min="10756" max="10756" width="10.21875" style="61" bestFit="1" customWidth="1"/>
    <col min="10757" max="10757" width="10.33203125" style="61" customWidth="1"/>
    <col min="10758" max="10758" width="7" style="61" customWidth="1"/>
    <col min="10759" max="10759" width="6.33203125" style="61" customWidth="1"/>
    <col min="10760" max="10760" width="5.6640625" style="61" customWidth="1"/>
    <col min="10761" max="10761" width="4.77734375" style="61" customWidth="1"/>
    <col min="10762" max="10772" width="0" style="61" hidden="1" customWidth="1"/>
    <col min="10773" max="10775" width="5.77734375" style="61" customWidth="1"/>
    <col min="10776" max="10778" width="7.5546875" style="61" customWidth="1"/>
    <col min="10779" max="10779" width="7.109375" style="61" customWidth="1"/>
    <col min="10780" max="10780" width="0" style="61" hidden="1" customWidth="1"/>
    <col min="10781" max="10782" width="5.77734375" style="61" customWidth="1"/>
    <col min="10783" max="10784" width="4.77734375" style="61" customWidth="1"/>
    <col min="10785" max="10785" width="5.21875" style="61" customWidth="1"/>
    <col min="10786" max="10786" width="5.5546875" style="61" customWidth="1"/>
    <col min="10787" max="10789" width="5.44140625" style="61" customWidth="1"/>
    <col min="10790" max="10790" width="5.6640625" style="61" customWidth="1"/>
    <col min="10791" max="10794" width="5.109375" style="61" customWidth="1"/>
    <col min="10795" max="10795" width="10" style="61" customWidth="1"/>
    <col min="10796" max="10796" width="7.109375" style="61" customWidth="1"/>
    <col min="10797" max="10797" width="6.21875" style="61" customWidth="1"/>
    <col min="10798" max="10798" width="6.109375" style="61" customWidth="1"/>
    <col min="10799" max="10800" width="4.6640625" style="61" customWidth="1"/>
    <col min="10801" max="10801" width="7.33203125" style="61" customWidth="1"/>
    <col min="10802" max="10803" width="4.6640625" style="61" customWidth="1"/>
    <col min="10804" max="10804" width="6.33203125" style="61" customWidth="1"/>
    <col min="10805" max="10805" width="11.21875" style="61" customWidth="1"/>
    <col min="10806" max="10806" width="3.44140625" style="61" customWidth="1"/>
    <col min="10807" max="10807" width="6.5546875" style="61" customWidth="1"/>
    <col min="10808" max="10808" width="11.5546875" style="61" bestFit="1" customWidth="1"/>
    <col min="10809" max="10809" width="4" style="61" customWidth="1"/>
    <col min="10810" max="10810" width="2.88671875" style="61" customWidth="1"/>
    <col min="10811" max="10811" width="3.33203125" style="61" bestFit="1" customWidth="1"/>
    <col min="10812" max="10812" width="4" style="61" customWidth="1"/>
    <col min="10813" max="10813" width="3.5546875" style="61" customWidth="1"/>
    <col min="10814" max="11008" width="8.88671875" style="61"/>
    <col min="11009" max="11009" width="4.88671875" style="61" customWidth="1"/>
    <col min="11010" max="11010" width="17.6640625" style="61" customWidth="1"/>
    <col min="11011" max="11011" width="10.33203125" style="61" customWidth="1"/>
    <col min="11012" max="11012" width="10.21875" style="61" bestFit="1" customWidth="1"/>
    <col min="11013" max="11013" width="10.33203125" style="61" customWidth="1"/>
    <col min="11014" max="11014" width="7" style="61" customWidth="1"/>
    <col min="11015" max="11015" width="6.33203125" style="61" customWidth="1"/>
    <col min="11016" max="11016" width="5.6640625" style="61" customWidth="1"/>
    <col min="11017" max="11017" width="4.77734375" style="61" customWidth="1"/>
    <col min="11018" max="11028" width="0" style="61" hidden="1" customWidth="1"/>
    <col min="11029" max="11031" width="5.77734375" style="61" customWidth="1"/>
    <col min="11032" max="11034" width="7.5546875" style="61" customWidth="1"/>
    <col min="11035" max="11035" width="7.109375" style="61" customWidth="1"/>
    <col min="11036" max="11036" width="0" style="61" hidden="1" customWidth="1"/>
    <col min="11037" max="11038" width="5.77734375" style="61" customWidth="1"/>
    <col min="11039" max="11040" width="4.77734375" style="61" customWidth="1"/>
    <col min="11041" max="11041" width="5.21875" style="61" customWidth="1"/>
    <col min="11042" max="11042" width="5.5546875" style="61" customWidth="1"/>
    <col min="11043" max="11045" width="5.44140625" style="61" customWidth="1"/>
    <col min="11046" max="11046" width="5.6640625" style="61" customWidth="1"/>
    <col min="11047" max="11050" width="5.109375" style="61" customWidth="1"/>
    <col min="11051" max="11051" width="10" style="61" customWidth="1"/>
    <col min="11052" max="11052" width="7.109375" style="61" customWidth="1"/>
    <col min="11053" max="11053" width="6.21875" style="61" customWidth="1"/>
    <col min="11054" max="11054" width="6.109375" style="61" customWidth="1"/>
    <col min="11055" max="11056" width="4.6640625" style="61" customWidth="1"/>
    <col min="11057" max="11057" width="7.33203125" style="61" customWidth="1"/>
    <col min="11058" max="11059" width="4.6640625" style="61" customWidth="1"/>
    <col min="11060" max="11060" width="6.33203125" style="61" customWidth="1"/>
    <col min="11061" max="11061" width="11.21875" style="61" customWidth="1"/>
    <col min="11062" max="11062" width="3.44140625" style="61" customWidth="1"/>
    <col min="11063" max="11063" width="6.5546875" style="61" customWidth="1"/>
    <col min="11064" max="11064" width="11.5546875" style="61" bestFit="1" customWidth="1"/>
    <col min="11065" max="11065" width="4" style="61" customWidth="1"/>
    <col min="11066" max="11066" width="2.88671875" style="61" customWidth="1"/>
    <col min="11067" max="11067" width="3.33203125" style="61" bestFit="1" customWidth="1"/>
    <col min="11068" max="11068" width="4" style="61" customWidth="1"/>
    <col min="11069" max="11069" width="3.5546875" style="61" customWidth="1"/>
    <col min="11070" max="11264" width="8.88671875" style="61"/>
    <col min="11265" max="11265" width="4.88671875" style="61" customWidth="1"/>
    <col min="11266" max="11266" width="17.6640625" style="61" customWidth="1"/>
    <col min="11267" max="11267" width="10.33203125" style="61" customWidth="1"/>
    <col min="11268" max="11268" width="10.21875" style="61" bestFit="1" customWidth="1"/>
    <col min="11269" max="11269" width="10.33203125" style="61" customWidth="1"/>
    <col min="11270" max="11270" width="7" style="61" customWidth="1"/>
    <col min="11271" max="11271" width="6.33203125" style="61" customWidth="1"/>
    <col min="11272" max="11272" width="5.6640625" style="61" customWidth="1"/>
    <col min="11273" max="11273" width="4.77734375" style="61" customWidth="1"/>
    <col min="11274" max="11284" width="0" style="61" hidden="1" customWidth="1"/>
    <col min="11285" max="11287" width="5.77734375" style="61" customWidth="1"/>
    <col min="11288" max="11290" width="7.5546875" style="61" customWidth="1"/>
    <col min="11291" max="11291" width="7.109375" style="61" customWidth="1"/>
    <col min="11292" max="11292" width="0" style="61" hidden="1" customWidth="1"/>
    <col min="11293" max="11294" width="5.77734375" style="61" customWidth="1"/>
    <col min="11295" max="11296" width="4.77734375" style="61" customWidth="1"/>
    <col min="11297" max="11297" width="5.21875" style="61" customWidth="1"/>
    <col min="11298" max="11298" width="5.5546875" style="61" customWidth="1"/>
    <col min="11299" max="11301" width="5.44140625" style="61" customWidth="1"/>
    <col min="11302" max="11302" width="5.6640625" style="61" customWidth="1"/>
    <col min="11303" max="11306" width="5.109375" style="61" customWidth="1"/>
    <col min="11307" max="11307" width="10" style="61" customWidth="1"/>
    <col min="11308" max="11308" width="7.109375" style="61" customWidth="1"/>
    <col min="11309" max="11309" width="6.21875" style="61" customWidth="1"/>
    <col min="11310" max="11310" width="6.109375" style="61" customWidth="1"/>
    <col min="11311" max="11312" width="4.6640625" style="61" customWidth="1"/>
    <col min="11313" max="11313" width="7.33203125" style="61" customWidth="1"/>
    <col min="11314" max="11315" width="4.6640625" style="61" customWidth="1"/>
    <col min="11316" max="11316" width="6.33203125" style="61" customWidth="1"/>
    <col min="11317" max="11317" width="11.21875" style="61" customWidth="1"/>
    <col min="11318" max="11318" width="3.44140625" style="61" customWidth="1"/>
    <col min="11319" max="11319" width="6.5546875" style="61" customWidth="1"/>
    <col min="11320" max="11320" width="11.5546875" style="61" bestFit="1" customWidth="1"/>
    <col min="11321" max="11321" width="4" style="61" customWidth="1"/>
    <col min="11322" max="11322" width="2.88671875" style="61" customWidth="1"/>
    <col min="11323" max="11323" width="3.33203125" style="61" bestFit="1" customWidth="1"/>
    <col min="11324" max="11324" width="4" style="61" customWidth="1"/>
    <col min="11325" max="11325" width="3.5546875" style="61" customWidth="1"/>
    <col min="11326" max="11520" width="8.88671875" style="61"/>
    <col min="11521" max="11521" width="4.88671875" style="61" customWidth="1"/>
    <col min="11522" max="11522" width="17.6640625" style="61" customWidth="1"/>
    <col min="11523" max="11523" width="10.33203125" style="61" customWidth="1"/>
    <col min="11524" max="11524" width="10.21875" style="61" bestFit="1" customWidth="1"/>
    <col min="11525" max="11525" width="10.33203125" style="61" customWidth="1"/>
    <col min="11526" max="11526" width="7" style="61" customWidth="1"/>
    <col min="11527" max="11527" width="6.33203125" style="61" customWidth="1"/>
    <col min="11528" max="11528" width="5.6640625" style="61" customWidth="1"/>
    <col min="11529" max="11529" width="4.77734375" style="61" customWidth="1"/>
    <col min="11530" max="11540" width="0" style="61" hidden="1" customWidth="1"/>
    <col min="11541" max="11543" width="5.77734375" style="61" customWidth="1"/>
    <col min="11544" max="11546" width="7.5546875" style="61" customWidth="1"/>
    <col min="11547" max="11547" width="7.109375" style="61" customWidth="1"/>
    <col min="11548" max="11548" width="0" style="61" hidden="1" customWidth="1"/>
    <col min="11549" max="11550" width="5.77734375" style="61" customWidth="1"/>
    <col min="11551" max="11552" width="4.77734375" style="61" customWidth="1"/>
    <col min="11553" max="11553" width="5.21875" style="61" customWidth="1"/>
    <col min="11554" max="11554" width="5.5546875" style="61" customWidth="1"/>
    <col min="11555" max="11557" width="5.44140625" style="61" customWidth="1"/>
    <col min="11558" max="11558" width="5.6640625" style="61" customWidth="1"/>
    <col min="11559" max="11562" width="5.109375" style="61" customWidth="1"/>
    <col min="11563" max="11563" width="10" style="61" customWidth="1"/>
    <col min="11564" max="11564" width="7.109375" style="61" customWidth="1"/>
    <col min="11565" max="11565" width="6.21875" style="61" customWidth="1"/>
    <col min="11566" max="11566" width="6.109375" style="61" customWidth="1"/>
    <col min="11567" max="11568" width="4.6640625" style="61" customWidth="1"/>
    <col min="11569" max="11569" width="7.33203125" style="61" customWidth="1"/>
    <col min="11570" max="11571" width="4.6640625" style="61" customWidth="1"/>
    <col min="11572" max="11572" width="6.33203125" style="61" customWidth="1"/>
    <col min="11573" max="11573" width="11.21875" style="61" customWidth="1"/>
    <col min="11574" max="11574" width="3.44140625" style="61" customWidth="1"/>
    <col min="11575" max="11575" width="6.5546875" style="61" customWidth="1"/>
    <col min="11576" max="11576" width="11.5546875" style="61" bestFit="1" customWidth="1"/>
    <col min="11577" max="11577" width="4" style="61" customWidth="1"/>
    <col min="11578" max="11578" width="2.88671875" style="61" customWidth="1"/>
    <col min="11579" max="11579" width="3.33203125" style="61" bestFit="1" customWidth="1"/>
    <col min="11580" max="11580" width="4" style="61" customWidth="1"/>
    <col min="11581" max="11581" width="3.5546875" style="61" customWidth="1"/>
    <col min="11582" max="11776" width="8.88671875" style="61"/>
    <col min="11777" max="11777" width="4.88671875" style="61" customWidth="1"/>
    <col min="11778" max="11778" width="17.6640625" style="61" customWidth="1"/>
    <col min="11779" max="11779" width="10.33203125" style="61" customWidth="1"/>
    <col min="11780" max="11780" width="10.21875" style="61" bestFit="1" customWidth="1"/>
    <col min="11781" max="11781" width="10.33203125" style="61" customWidth="1"/>
    <col min="11782" max="11782" width="7" style="61" customWidth="1"/>
    <col min="11783" max="11783" width="6.33203125" style="61" customWidth="1"/>
    <col min="11784" max="11784" width="5.6640625" style="61" customWidth="1"/>
    <col min="11785" max="11785" width="4.77734375" style="61" customWidth="1"/>
    <col min="11786" max="11796" width="0" style="61" hidden="1" customWidth="1"/>
    <col min="11797" max="11799" width="5.77734375" style="61" customWidth="1"/>
    <col min="11800" max="11802" width="7.5546875" style="61" customWidth="1"/>
    <col min="11803" max="11803" width="7.109375" style="61" customWidth="1"/>
    <col min="11804" max="11804" width="0" style="61" hidden="1" customWidth="1"/>
    <col min="11805" max="11806" width="5.77734375" style="61" customWidth="1"/>
    <col min="11807" max="11808" width="4.77734375" style="61" customWidth="1"/>
    <col min="11809" max="11809" width="5.21875" style="61" customWidth="1"/>
    <col min="11810" max="11810" width="5.5546875" style="61" customWidth="1"/>
    <col min="11811" max="11813" width="5.44140625" style="61" customWidth="1"/>
    <col min="11814" max="11814" width="5.6640625" style="61" customWidth="1"/>
    <col min="11815" max="11818" width="5.109375" style="61" customWidth="1"/>
    <col min="11819" max="11819" width="10" style="61" customWidth="1"/>
    <col min="11820" max="11820" width="7.109375" style="61" customWidth="1"/>
    <col min="11821" max="11821" width="6.21875" style="61" customWidth="1"/>
    <col min="11822" max="11822" width="6.109375" style="61" customWidth="1"/>
    <col min="11823" max="11824" width="4.6640625" style="61" customWidth="1"/>
    <col min="11825" max="11825" width="7.33203125" style="61" customWidth="1"/>
    <col min="11826" max="11827" width="4.6640625" style="61" customWidth="1"/>
    <col min="11828" max="11828" width="6.33203125" style="61" customWidth="1"/>
    <col min="11829" max="11829" width="11.21875" style="61" customWidth="1"/>
    <col min="11830" max="11830" width="3.44140625" style="61" customWidth="1"/>
    <col min="11831" max="11831" width="6.5546875" style="61" customWidth="1"/>
    <col min="11832" max="11832" width="11.5546875" style="61" bestFit="1" customWidth="1"/>
    <col min="11833" max="11833" width="4" style="61" customWidth="1"/>
    <col min="11834" max="11834" width="2.88671875" style="61" customWidth="1"/>
    <col min="11835" max="11835" width="3.33203125" style="61" bestFit="1" customWidth="1"/>
    <col min="11836" max="11836" width="4" style="61" customWidth="1"/>
    <col min="11837" max="11837" width="3.5546875" style="61" customWidth="1"/>
    <col min="11838" max="12032" width="8.88671875" style="61"/>
    <col min="12033" max="12033" width="4.88671875" style="61" customWidth="1"/>
    <col min="12034" max="12034" width="17.6640625" style="61" customWidth="1"/>
    <col min="12035" max="12035" width="10.33203125" style="61" customWidth="1"/>
    <col min="12036" max="12036" width="10.21875" style="61" bestFit="1" customWidth="1"/>
    <col min="12037" max="12037" width="10.33203125" style="61" customWidth="1"/>
    <col min="12038" max="12038" width="7" style="61" customWidth="1"/>
    <col min="12039" max="12039" width="6.33203125" style="61" customWidth="1"/>
    <col min="12040" max="12040" width="5.6640625" style="61" customWidth="1"/>
    <col min="12041" max="12041" width="4.77734375" style="61" customWidth="1"/>
    <col min="12042" max="12052" width="0" style="61" hidden="1" customWidth="1"/>
    <col min="12053" max="12055" width="5.77734375" style="61" customWidth="1"/>
    <col min="12056" max="12058" width="7.5546875" style="61" customWidth="1"/>
    <col min="12059" max="12059" width="7.109375" style="61" customWidth="1"/>
    <col min="12060" max="12060" width="0" style="61" hidden="1" customWidth="1"/>
    <col min="12061" max="12062" width="5.77734375" style="61" customWidth="1"/>
    <col min="12063" max="12064" width="4.77734375" style="61" customWidth="1"/>
    <col min="12065" max="12065" width="5.21875" style="61" customWidth="1"/>
    <col min="12066" max="12066" width="5.5546875" style="61" customWidth="1"/>
    <col min="12067" max="12069" width="5.44140625" style="61" customWidth="1"/>
    <col min="12070" max="12070" width="5.6640625" style="61" customWidth="1"/>
    <col min="12071" max="12074" width="5.109375" style="61" customWidth="1"/>
    <col min="12075" max="12075" width="10" style="61" customWidth="1"/>
    <col min="12076" max="12076" width="7.109375" style="61" customWidth="1"/>
    <col min="12077" max="12077" width="6.21875" style="61" customWidth="1"/>
    <col min="12078" max="12078" width="6.109375" style="61" customWidth="1"/>
    <col min="12079" max="12080" width="4.6640625" style="61" customWidth="1"/>
    <col min="12081" max="12081" width="7.33203125" style="61" customWidth="1"/>
    <col min="12082" max="12083" width="4.6640625" style="61" customWidth="1"/>
    <col min="12084" max="12084" width="6.33203125" style="61" customWidth="1"/>
    <col min="12085" max="12085" width="11.21875" style="61" customWidth="1"/>
    <col min="12086" max="12086" width="3.44140625" style="61" customWidth="1"/>
    <col min="12087" max="12087" width="6.5546875" style="61" customWidth="1"/>
    <col min="12088" max="12088" width="11.5546875" style="61" bestFit="1" customWidth="1"/>
    <col min="12089" max="12089" width="4" style="61" customWidth="1"/>
    <col min="12090" max="12090" width="2.88671875" style="61" customWidth="1"/>
    <col min="12091" max="12091" width="3.33203125" style="61" bestFit="1" customWidth="1"/>
    <col min="12092" max="12092" width="4" style="61" customWidth="1"/>
    <col min="12093" max="12093" width="3.5546875" style="61" customWidth="1"/>
    <col min="12094" max="12288" width="8.88671875" style="61"/>
    <col min="12289" max="12289" width="4.88671875" style="61" customWidth="1"/>
    <col min="12290" max="12290" width="17.6640625" style="61" customWidth="1"/>
    <col min="12291" max="12291" width="10.33203125" style="61" customWidth="1"/>
    <col min="12292" max="12292" width="10.21875" style="61" bestFit="1" customWidth="1"/>
    <col min="12293" max="12293" width="10.33203125" style="61" customWidth="1"/>
    <col min="12294" max="12294" width="7" style="61" customWidth="1"/>
    <col min="12295" max="12295" width="6.33203125" style="61" customWidth="1"/>
    <col min="12296" max="12296" width="5.6640625" style="61" customWidth="1"/>
    <col min="12297" max="12297" width="4.77734375" style="61" customWidth="1"/>
    <col min="12298" max="12308" width="0" style="61" hidden="1" customWidth="1"/>
    <col min="12309" max="12311" width="5.77734375" style="61" customWidth="1"/>
    <col min="12312" max="12314" width="7.5546875" style="61" customWidth="1"/>
    <col min="12315" max="12315" width="7.109375" style="61" customWidth="1"/>
    <col min="12316" max="12316" width="0" style="61" hidden="1" customWidth="1"/>
    <col min="12317" max="12318" width="5.77734375" style="61" customWidth="1"/>
    <col min="12319" max="12320" width="4.77734375" style="61" customWidth="1"/>
    <col min="12321" max="12321" width="5.21875" style="61" customWidth="1"/>
    <col min="12322" max="12322" width="5.5546875" style="61" customWidth="1"/>
    <col min="12323" max="12325" width="5.44140625" style="61" customWidth="1"/>
    <col min="12326" max="12326" width="5.6640625" style="61" customWidth="1"/>
    <col min="12327" max="12330" width="5.109375" style="61" customWidth="1"/>
    <col min="12331" max="12331" width="10" style="61" customWidth="1"/>
    <col min="12332" max="12332" width="7.109375" style="61" customWidth="1"/>
    <col min="12333" max="12333" width="6.21875" style="61" customWidth="1"/>
    <col min="12334" max="12334" width="6.109375" style="61" customWidth="1"/>
    <col min="12335" max="12336" width="4.6640625" style="61" customWidth="1"/>
    <col min="12337" max="12337" width="7.33203125" style="61" customWidth="1"/>
    <col min="12338" max="12339" width="4.6640625" style="61" customWidth="1"/>
    <col min="12340" max="12340" width="6.33203125" style="61" customWidth="1"/>
    <col min="12341" max="12341" width="11.21875" style="61" customWidth="1"/>
    <col min="12342" max="12342" width="3.44140625" style="61" customWidth="1"/>
    <col min="12343" max="12343" width="6.5546875" style="61" customWidth="1"/>
    <col min="12344" max="12344" width="11.5546875" style="61" bestFit="1" customWidth="1"/>
    <col min="12345" max="12345" width="4" style="61" customWidth="1"/>
    <col min="12346" max="12346" width="2.88671875" style="61" customWidth="1"/>
    <col min="12347" max="12347" width="3.33203125" style="61" bestFit="1" customWidth="1"/>
    <col min="12348" max="12348" width="4" style="61" customWidth="1"/>
    <col min="12349" max="12349" width="3.5546875" style="61" customWidth="1"/>
    <col min="12350" max="12544" width="8.88671875" style="61"/>
    <col min="12545" max="12545" width="4.88671875" style="61" customWidth="1"/>
    <col min="12546" max="12546" width="17.6640625" style="61" customWidth="1"/>
    <col min="12547" max="12547" width="10.33203125" style="61" customWidth="1"/>
    <col min="12548" max="12548" width="10.21875" style="61" bestFit="1" customWidth="1"/>
    <col min="12549" max="12549" width="10.33203125" style="61" customWidth="1"/>
    <col min="12550" max="12550" width="7" style="61" customWidth="1"/>
    <col min="12551" max="12551" width="6.33203125" style="61" customWidth="1"/>
    <col min="12552" max="12552" width="5.6640625" style="61" customWidth="1"/>
    <col min="12553" max="12553" width="4.77734375" style="61" customWidth="1"/>
    <col min="12554" max="12564" width="0" style="61" hidden="1" customWidth="1"/>
    <col min="12565" max="12567" width="5.77734375" style="61" customWidth="1"/>
    <col min="12568" max="12570" width="7.5546875" style="61" customWidth="1"/>
    <col min="12571" max="12571" width="7.109375" style="61" customWidth="1"/>
    <col min="12572" max="12572" width="0" style="61" hidden="1" customWidth="1"/>
    <col min="12573" max="12574" width="5.77734375" style="61" customWidth="1"/>
    <col min="12575" max="12576" width="4.77734375" style="61" customWidth="1"/>
    <col min="12577" max="12577" width="5.21875" style="61" customWidth="1"/>
    <col min="12578" max="12578" width="5.5546875" style="61" customWidth="1"/>
    <col min="12579" max="12581" width="5.44140625" style="61" customWidth="1"/>
    <col min="12582" max="12582" width="5.6640625" style="61" customWidth="1"/>
    <col min="12583" max="12586" width="5.109375" style="61" customWidth="1"/>
    <col min="12587" max="12587" width="10" style="61" customWidth="1"/>
    <col min="12588" max="12588" width="7.109375" style="61" customWidth="1"/>
    <col min="12589" max="12589" width="6.21875" style="61" customWidth="1"/>
    <col min="12590" max="12590" width="6.109375" style="61" customWidth="1"/>
    <col min="12591" max="12592" width="4.6640625" style="61" customWidth="1"/>
    <col min="12593" max="12593" width="7.33203125" style="61" customWidth="1"/>
    <col min="12594" max="12595" width="4.6640625" style="61" customWidth="1"/>
    <col min="12596" max="12596" width="6.33203125" style="61" customWidth="1"/>
    <col min="12597" max="12597" width="11.21875" style="61" customWidth="1"/>
    <col min="12598" max="12598" width="3.44140625" style="61" customWidth="1"/>
    <col min="12599" max="12599" width="6.5546875" style="61" customWidth="1"/>
    <col min="12600" max="12600" width="11.5546875" style="61" bestFit="1" customWidth="1"/>
    <col min="12601" max="12601" width="4" style="61" customWidth="1"/>
    <col min="12602" max="12602" width="2.88671875" style="61" customWidth="1"/>
    <col min="12603" max="12603" width="3.33203125" style="61" bestFit="1" customWidth="1"/>
    <col min="12604" max="12604" width="4" style="61" customWidth="1"/>
    <col min="12605" max="12605" width="3.5546875" style="61" customWidth="1"/>
    <col min="12606" max="12800" width="8.88671875" style="61"/>
    <col min="12801" max="12801" width="4.88671875" style="61" customWidth="1"/>
    <col min="12802" max="12802" width="17.6640625" style="61" customWidth="1"/>
    <col min="12803" max="12803" width="10.33203125" style="61" customWidth="1"/>
    <col min="12804" max="12804" width="10.21875" style="61" bestFit="1" customWidth="1"/>
    <col min="12805" max="12805" width="10.33203125" style="61" customWidth="1"/>
    <col min="12806" max="12806" width="7" style="61" customWidth="1"/>
    <col min="12807" max="12807" width="6.33203125" style="61" customWidth="1"/>
    <col min="12808" max="12808" width="5.6640625" style="61" customWidth="1"/>
    <col min="12809" max="12809" width="4.77734375" style="61" customWidth="1"/>
    <col min="12810" max="12820" width="0" style="61" hidden="1" customWidth="1"/>
    <col min="12821" max="12823" width="5.77734375" style="61" customWidth="1"/>
    <col min="12824" max="12826" width="7.5546875" style="61" customWidth="1"/>
    <col min="12827" max="12827" width="7.109375" style="61" customWidth="1"/>
    <col min="12828" max="12828" width="0" style="61" hidden="1" customWidth="1"/>
    <col min="12829" max="12830" width="5.77734375" style="61" customWidth="1"/>
    <col min="12831" max="12832" width="4.77734375" style="61" customWidth="1"/>
    <col min="12833" max="12833" width="5.21875" style="61" customWidth="1"/>
    <col min="12834" max="12834" width="5.5546875" style="61" customWidth="1"/>
    <col min="12835" max="12837" width="5.44140625" style="61" customWidth="1"/>
    <col min="12838" max="12838" width="5.6640625" style="61" customWidth="1"/>
    <col min="12839" max="12842" width="5.109375" style="61" customWidth="1"/>
    <col min="12843" max="12843" width="10" style="61" customWidth="1"/>
    <col min="12844" max="12844" width="7.109375" style="61" customWidth="1"/>
    <col min="12845" max="12845" width="6.21875" style="61" customWidth="1"/>
    <col min="12846" max="12846" width="6.109375" style="61" customWidth="1"/>
    <col min="12847" max="12848" width="4.6640625" style="61" customWidth="1"/>
    <col min="12849" max="12849" width="7.33203125" style="61" customWidth="1"/>
    <col min="12850" max="12851" width="4.6640625" style="61" customWidth="1"/>
    <col min="12852" max="12852" width="6.33203125" style="61" customWidth="1"/>
    <col min="12853" max="12853" width="11.21875" style="61" customWidth="1"/>
    <col min="12854" max="12854" width="3.44140625" style="61" customWidth="1"/>
    <col min="12855" max="12855" width="6.5546875" style="61" customWidth="1"/>
    <col min="12856" max="12856" width="11.5546875" style="61" bestFit="1" customWidth="1"/>
    <col min="12857" max="12857" width="4" style="61" customWidth="1"/>
    <col min="12858" max="12858" width="2.88671875" style="61" customWidth="1"/>
    <col min="12859" max="12859" width="3.33203125" style="61" bestFit="1" customWidth="1"/>
    <col min="12860" max="12860" width="4" style="61" customWidth="1"/>
    <col min="12861" max="12861" width="3.5546875" style="61" customWidth="1"/>
    <col min="12862" max="13056" width="8.88671875" style="61"/>
    <col min="13057" max="13057" width="4.88671875" style="61" customWidth="1"/>
    <col min="13058" max="13058" width="17.6640625" style="61" customWidth="1"/>
    <col min="13059" max="13059" width="10.33203125" style="61" customWidth="1"/>
    <col min="13060" max="13060" width="10.21875" style="61" bestFit="1" customWidth="1"/>
    <col min="13061" max="13061" width="10.33203125" style="61" customWidth="1"/>
    <col min="13062" max="13062" width="7" style="61" customWidth="1"/>
    <col min="13063" max="13063" width="6.33203125" style="61" customWidth="1"/>
    <col min="13064" max="13064" width="5.6640625" style="61" customWidth="1"/>
    <col min="13065" max="13065" width="4.77734375" style="61" customWidth="1"/>
    <col min="13066" max="13076" width="0" style="61" hidden="1" customWidth="1"/>
    <col min="13077" max="13079" width="5.77734375" style="61" customWidth="1"/>
    <col min="13080" max="13082" width="7.5546875" style="61" customWidth="1"/>
    <col min="13083" max="13083" width="7.109375" style="61" customWidth="1"/>
    <col min="13084" max="13084" width="0" style="61" hidden="1" customWidth="1"/>
    <col min="13085" max="13086" width="5.77734375" style="61" customWidth="1"/>
    <col min="13087" max="13088" width="4.77734375" style="61" customWidth="1"/>
    <col min="13089" max="13089" width="5.21875" style="61" customWidth="1"/>
    <col min="13090" max="13090" width="5.5546875" style="61" customWidth="1"/>
    <col min="13091" max="13093" width="5.44140625" style="61" customWidth="1"/>
    <col min="13094" max="13094" width="5.6640625" style="61" customWidth="1"/>
    <col min="13095" max="13098" width="5.109375" style="61" customWidth="1"/>
    <col min="13099" max="13099" width="10" style="61" customWidth="1"/>
    <col min="13100" max="13100" width="7.109375" style="61" customWidth="1"/>
    <col min="13101" max="13101" width="6.21875" style="61" customWidth="1"/>
    <col min="13102" max="13102" width="6.109375" style="61" customWidth="1"/>
    <col min="13103" max="13104" width="4.6640625" style="61" customWidth="1"/>
    <col min="13105" max="13105" width="7.33203125" style="61" customWidth="1"/>
    <col min="13106" max="13107" width="4.6640625" style="61" customWidth="1"/>
    <col min="13108" max="13108" width="6.33203125" style="61" customWidth="1"/>
    <col min="13109" max="13109" width="11.21875" style="61" customWidth="1"/>
    <col min="13110" max="13110" width="3.44140625" style="61" customWidth="1"/>
    <col min="13111" max="13111" width="6.5546875" style="61" customWidth="1"/>
    <col min="13112" max="13112" width="11.5546875" style="61" bestFit="1" customWidth="1"/>
    <col min="13113" max="13113" width="4" style="61" customWidth="1"/>
    <col min="13114" max="13114" width="2.88671875" style="61" customWidth="1"/>
    <col min="13115" max="13115" width="3.33203125" style="61" bestFit="1" customWidth="1"/>
    <col min="13116" max="13116" width="4" style="61" customWidth="1"/>
    <col min="13117" max="13117" width="3.5546875" style="61" customWidth="1"/>
    <col min="13118" max="13312" width="8.88671875" style="61"/>
    <col min="13313" max="13313" width="4.88671875" style="61" customWidth="1"/>
    <col min="13314" max="13314" width="17.6640625" style="61" customWidth="1"/>
    <col min="13315" max="13315" width="10.33203125" style="61" customWidth="1"/>
    <col min="13316" max="13316" width="10.21875" style="61" bestFit="1" customWidth="1"/>
    <col min="13317" max="13317" width="10.33203125" style="61" customWidth="1"/>
    <col min="13318" max="13318" width="7" style="61" customWidth="1"/>
    <col min="13319" max="13319" width="6.33203125" style="61" customWidth="1"/>
    <col min="13320" max="13320" width="5.6640625" style="61" customWidth="1"/>
    <col min="13321" max="13321" width="4.77734375" style="61" customWidth="1"/>
    <col min="13322" max="13332" width="0" style="61" hidden="1" customWidth="1"/>
    <col min="13333" max="13335" width="5.77734375" style="61" customWidth="1"/>
    <col min="13336" max="13338" width="7.5546875" style="61" customWidth="1"/>
    <col min="13339" max="13339" width="7.109375" style="61" customWidth="1"/>
    <col min="13340" max="13340" width="0" style="61" hidden="1" customWidth="1"/>
    <col min="13341" max="13342" width="5.77734375" style="61" customWidth="1"/>
    <col min="13343" max="13344" width="4.77734375" style="61" customWidth="1"/>
    <col min="13345" max="13345" width="5.21875" style="61" customWidth="1"/>
    <col min="13346" max="13346" width="5.5546875" style="61" customWidth="1"/>
    <col min="13347" max="13349" width="5.44140625" style="61" customWidth="1"/>
    <col min="13350" max="13350" width="5.6640625" style="61" customWidth="1"/>
    <col min="13351" max="13354" width="5.109375" style="61" customWidth="1"/>
    <col min="13355" max="13355" width="10" style="61" customWidth="1"/>
    <col min="13356" max="13356" width="7.109375" style="61" customWidth="1"/>
    <col min="13357" max="13357" width="6.21875" style="61" customWidth="1"/>
    <col min="13358" max="13358" width="6.109375" style="61" customWidth="1"/>
    <col min="13359" max="13360" width="4.6640625" style="61" customWidth="1"/>
    <col min="13361" max="13361" width="7.33203125" style="61" customWidth="1"/>
    <col min="13362" max="13363" width="4.6640625" style="61" customWidth="1"/>
    <col min="13364" max="13364" width="6.33203125" style="61" customWidth="1"/>
    <col min="13365" max="13365" width="11.21875" style="61" customWidth="1"/>
    <col min="13366" max="13366" width="3.44140625" style="61" customWidth="1"/>
    <col min="13367" max="13367" width="6.5546875" style="61" customWidth="1"/>
    <col min="13368" max="13368" width="11.5546875" style="61" bestFit="1" customWidth="1"/>
    <col min="13369" max="13369" width="4" style="61" customWidth="1"/>
    <col min="13370" max="13370" width="2.88671875" style="61" customWidth="1"/>
    <col min="13371" max="13371" width="3.33203125" style="61" bestFit="1" customWidth="1"/>
    <col min="13372" max="13372" width="4" style="61" customWidth="1"/>
    <col min="13373" max="13373" width="3.5546875" style="61" customWidth="1"/>
    <col min="13374" max="13568" width="8.88671875" style="61"/>
    <col min="13569" max="13569" width="4.88671875" style="61" customWidth="1"/>
    <col min="13570" max="13570" width="17.6640625" style="61" customWidth="1"/>
    <col min="13571" max="13571" width="10.33203125" style="61" customWidth="1"/>
    <col min="13572" max="13572" width="10.21875" style="61" bestFit="1" customWidth="1"/>
    <col min="13573" max="13573" width="10.33203125" style="61" customWidth="1"/>
    <col min="13574" max="13574" width="7" style="61" customWidth="1"/>
    <col min="13575" max="13575" width="6.33203125" style="61" customWidth="1"/>
    <col min="13576" max="13576" width="5.6640625" style="61" customWidth="1"/>
    <col min="13577" max="13577" width="4.77734375" style="61" customWidth="1"/>
    <col min="13578" max="13588" width="0" style="61" hidden="1" customWidth="1"/>
    <col min="13589" max="13591" width="5.77734375" style="61" customWidth="1"/>
    <col min="13592" max="13594" width="7.5546875" style="61" customWidth="1"/>
    <col min="13595" max="13595" width="7.109375" style="61" customWidth="1"/>
    <col min="13596" max="13596" width="0" style="61" hidden="1" customWidth="1"/>
    <col min="13597" max="13598" width="5.77734375" style="61" customWidth="1"/>
    <col min="13599" max="13600" width="4.77734375" style="61" customWidth="1"/>
    <col min="13601" max="13601" width="5.21875" style="61" customWidth="1"/>
    <col min="13602" max="13602" width="5.5546875" style="61" customWidth="1"/>
    <col min="13603" max="13605" width="5.44140625" style="61" customWidth="1"/>
    <col min="13606" max="13606" width="5.6640625" style="61" customWidth="1"/>
    <col min="13607" max="13610" width="5.109375" style="61" customWidth="1"/>
    <col min="13611" max="13611" width="10" style="61" customWidth="1"/>
    <col min="13612" max="13612" width="7.109375" style="61" customWidth="1"/>
    <col min="13613" max="13613" width="6.21875" style="61" customWidth="1"/>
    <col min="13614" max="13614" width="6.109375" style="61" customWidth="1"/>
    <col min="13615" max="13616" width="4.6640625" style="61" customWidth="1"/>
    <col min="13617" max="13617" width="7.33203125" style="61" customWidth="1"/>
    <col min="13618" max="13619" width="4.6640625" style="61" customWidth="1"/>
    <col min="13620" max="13620" width="6.33203125" style="61" customWidth="1"/>
    <col min="13621" max="13621" width="11.21875" style="61" customWidth="1"/>
    <col min="13622" max="13622" width="3.44140625" style="61" customWidth="1"/>
    <col min="13623" max="13623" width="6.5546875" style="61" customWidth="1"/>
    <col min="13624" max="13624" width="11.5546875" style="61" bestFit="1" customWidth="1"/>
    <col min="13625" max="13625" width="4" style="61" customWidth="1"/>
    <col min="13626" max="13626" width="2.88671875" style="61" customWidth="1"/>
    <col min="13627" max="13627" width="3.33203125" style="61" bestFit="1" customWidth="1"/>
    <col min="13628" max="13628" width="4" style="61" customWidth="1"/>
    <col min="13629" max="13629" width="3.5546875" style="61" customWidth="1"/>
    <col min="13630" max="13824" width="8.88671875" style="61"/>
    <col min="13825" max="13825" width="4.88671875" style="61" customWidth="1"/>
    <col min="13826" max="13826" width="17.6640625" style="61" customWidth="1"/>
    <col min="13827" max="13827" width="10.33203125" style="61" customWidth="1"/>
    <col min="13828" max="13828" width="10.21875" style="61" bestFit="1" customWidth="1"/>
    <col min="13829" max="13829" width="10.33203125" style="61" customWidth="1"/>
    <col min="13830" max="13830" width="7" style="61" customWidth="1"/>
    <col min="13831" max="13831" width="6.33203125" style="61" customWidth="1"/>
    <col min="13832" max="13832" width="5.6640625" style="61" customWidth="1"/>
    <col min="13833" max="13833" width="4.77734375" style="61" customWidth="1"/>
    <col min="13834" max="13844" width="0" style="61" hidden="1" customWidth="1"/>
    <col min="13845" max="13847" width="5.77734375" style="61" customWidth="1"/>
    <col min="13848" max="13850" width="7.5546875" style="61" customWidth="1"/>
    <col min="13851" max="13851" width="7.109375" style="61" customWidth="1"/>
    <col min="13852" max="13852" width="0" style="61" hidden="1" customWidth="1"/>
    <col min="13853" max="13854" width="5.77734375" style="61" customWidth="1"/>
    <col min="13855" max="13856" width="4.77734375" style="61" customWidth="1"/>
    <col min="13857" max="13857" width="5.21875" style="61" customWidth="1"/>
    <col min="13858" max="13858" width="5.5546875" style="61" customWidth="1"/>
    <col min="13859" max="13861" width="5.44140625" style="61" customWidth="1"/>
    <col min="13862" max="13862" width="5.6640625" style="61" customWidth="1"/>
    <col min="13863" max="13866" width="5.109375" style="61" customWidth="1"/>
    <col min="13867" max="13867" width="10" style="61" customWidth="1"/>
    <col min="13868" max="13868" width="7.109375" style="61" customWidth="1"/>
    <col min="13869" max="13869" width="6.21875" style="61" customWidth="1"/>
    <col min="13870" max="13870" width="6.109375" style="61" customWidth="1"/>
    <col min="13871" max="13872" width="4.6640625" style="61" customWidth="1"/>
    <col min="13873" max="13873" width="7.33203125" style="61" customWidth="1"/>
    <col min="13874" max="13875" width="4.6640625" style="61" customWidth="1"/>
    <col min="13876" max="13876" width="6.33203125" style="61" customWidth="1"/>
    <col min="13877" max="13877" width="11.21875" style="61" customWidth="1"/>
    <col min="13878" max="13878" width="3.44140625" style="61" customWidth="1"/>
    <col min="13879" max="13879" width="6.5546875" style="61" customWidth="1"/>
    <col min="13880" max="13880" width="11.5546875" style="61" bestFit="1" customWidth="1"/>
    <col min="13881" max="13881" width="4" style="61" customWidth="1"/>
    <col min="13882" max="13882" width="2.88671875" style="61" customWidth="1"/>
    <col min="13883" max="13883" width="3.33203125" style="61" bestFit="1" customWidth="1"/>
    <col min="13884" max="13884" width="4" style="61" customWidth="1"/>
    <col min="13885" max="13885" width="3.5546875" style="61" customWidth="1"/>
    <col min="13886" max="14080" width="8.88671875" style="61"/>
    <col min="14081" max="14081" width="4.88671875" style="61" customWidth="1"/>
    <col min="14082" max="14082" width="17.6640625" style="61" customWidth="1"/>
    <col min="14083" max="14083" width="10.33203125" style="61" customWidth="1"/>
    <col min="14084" max="14084" width="10.21875" style="61" bestFit="1" customWidth="1"/>
    <col min="14085" max="14085" width="10.33203125" style="61" customWidth="1"/>
    <col min="14086" max="14086" width="7" style="61" customWidth="1"/>
    <col min="14087" max="14087" width="6.33203125" style="61" customWidth="1"/>
    <col min="14088" max="14088" width="5.6640625" style="61" customWidth="1"/>
    <col min="14089" max="14089" width="4.77734375" style="61" customWidth="1"/>
    <col min="14090" max="14100" width="0" style="61" hidden="1" customWidth="1"/>
    <col min="14101" max="14103" width="5.77734375" style="61" customWidth="1"/>
    <col min="14104" max="14106" width="7.5546875" style="61" customWidth="1"/>
    <col min="14107" max="14107" width="7.109375" style="61" customWidth="1"/>
    <col min="14108" max="14108" width="0" style="61" hidden="1" customWidth="1"/>
    <col min="14109" max="14110" width="5.77734375" style="61" customWidth="1"/>
    <col min="14111" max="14112" width="4.77734375" style="61" customWidth="1"/>
    <col min="14113" max="14113" width="5.21875" style="61" customWidth="1"/>
    <col min="14114" max="14114" width="5.5546875" style="61" customWidth="1"/>
    <col min="14115" max="14117" width="5.44140625" style="61" customWidth="1"/>
    <col min="14118" max="14118" width="5.6640625" style="61" customWidth="1"/>
    <col min="14119" max="14122" width="5.109375" style="61" customWidth="1"/>
    <col min="14123" max="14123" width="10" style="61" customWidth="1"/>
    <col min="14124" max="14124" width="7.109375" style="61" customWidth="1"/>
    <col min="14125" max="14125" width="6.21875" style="61" customWidth="1"/>
    <col min="14126" max="14126" width="6.109375" style="61" customWidth="1"/>
    <col min="14127" max="14128" width="4.6640625" style="61" customWidth="1"/>
    <col min="14129" max="14129" width="7.33203125" style="61" customWidth="1"/>
    <col min="14130" max="14131" width="4.6640625" style="61" customWidth="1"/>
    <col min="14132" max="14132" width="6.33203125" style="61" customWidth="1"/>
    <col min="14133" max="14133" width="11.21875" style="61" customWidth="1"/>
    <col min="14134" max="14134" width="3.44140625" style="61" customWidth="1"/>
    <col min="14135" max="14135" width="6.5546875" style="61" customWidth="1"/>
    <col min="14136" max="14136" width="11.5546875" style="61" bestFit="1" customWidth="1"/>
    <col min="14137" max="14137" width="4" style="61" customWidth="1"/>
    <col min="14138" max="14138" width="2.88671875" style="61" customWidth="1"/>
    <col min="14139" max="14139" width="3.33203125" style="61" bestFit="1" customWidth="1"/>
    <col min="14140" max="14140" width="4" style="61" customWidth="1"/>
    <col min="14141" max="14141" width="3.5546875" style="61" customWidth="1"/>
    <col min="14142" max="14336" width="8.88671875" style="61"/>
    <col min="14337" max="14337" width="4.88671875" style="61" customWidth="1"/>
    <col min="14338" max="14338" width="17.6640625" style="61" customWidth="1"/>
    <col min="14339" max="14339" width="10.33203125" style="61" customWidth="1"/>
    <col min="14340" max="14340" width="10.21875" style="61" bestFit="1" customWidth="1"/>
    <col min="14341" max="14341" width="10.33203125" style="61" customWidth="1"/>
    <col min="14342" max="14342" width="7" style="61" customWidth="1"/>
    <col min="14343" max="14343" width="6.33203125" style="61" customWidth="1"/>
    <col min="14344" max="14344" width="5.6640625" style="61" customWidth="1"/>
    <col min="14345" max="14345" width="4.77734375" style="61" customWidth="1"/>
    <col min="14346" max="14356" width="0" style="61" hidden="1" customWidth="1"/>
    <col min="14357" max="14359" width="5.77734375" style="61" customWidth="1"/>
    <col min="14360" max="14362" width="7.5546875" style="61" customWidth="1"/>
    <col min="14363" max="14363" width="7.109375" style="61" customWidth="1"/>
    <col min="14364" max="14364" width="0" style="61" hidden="1" customWidth="1"/>
    <col min="14365" max="14366" width="5.77734375" style="61" customWidth="1"/>
    <col min="14367" max="14368" width="4.77734375" style="61" customWidth="1"/>
    <col min="14369" max="14369" width="5.21875" style="61" customWidth="1"/>
    <col min="14370" max="14370" width="5.5546875" style="61" customWidth="1"/>
    <col min="14371" max="14373" width="5.44140625" style="61" customWidth="1"/>
    <col min="14374" max="14374" width="5.6640625" style="61" customWidth="1"/>
    <col min="14375" max="14378" width="5.109375" style="61" customWidth="1"/>
    <col min="14379" max="14379" width="10" style="61" customWidth="1"/>
    <col min="14380" max="14380" width="7.109375" style="61" customWidth="1"/>
    <col min="14381" max="14381" width="6.21875" style="61" customWidth="1"/>
    <col min="14382" max="14382" width="6.109375" style="61" customWidth="1"/>
    <col min="14383" max="14384" width="4.6640625" style="61" customWidth="1"/>
    <col min="14385" max="14385" width="7.33203125" style="61" customWidth="1"/>
    <col min="14386" max="14387" width="4.6640625" style="61" customWidth="1"/>
    <col min="14388" max="14388" width="6.33203125" style="61" customWidth="1"/>
    <col min="14389" max="14389" width="11.21875" style="61" customWidth="1"/>
    <col min="14390" max="14390" width="3.44140625" style="61" customWidth="1"/>
    <col min="14391" max="14391" width="6.5546875" style="61" customWidth="1"/>
    <col min="14392" max="14392" width="11.5546875" style="61" bestFit="1" customWidth="1"/>
    <col min="14393" max="14393" width="4" style="61" customWidth="1"/>
    <col min="14394" max="14394" width="2.88671875" style="61" customWidth="1"/>
    <col min="14395" max="14395" width="3.33203125" style="61" bestFit="1" customWidth="1"/>
    <col min="14396" max="14396" width="4" style="61" customWidth="1"/>
    <col min="14397" max="14397" width="3.5546875" style="61" customWidth="1"/>
    <col min="14398" max="14592" width="8.88671875" style="61"/>
    <col min="14593" max="14593" width="4.88671875" style="61" customWidth="1"/>
    <col min="14594" max="14594" width="17.6640625" style="61" customWidth="1"/>
    <col min="14595" max="14595" width="10.33203125" style="61" customWidth="1"/>
    <col min="14596" max="14596" width="10.21875" style="61" bestFit="1" customWidth="1"/>
    <col min="14597" max="14597" width="10.33203125" style="61" customWidth="1"/>
    <col min="14598" max="14598" width="7" style="61" customWidth="1"/>
    <col min="14599" max="14599" width="6.33203125" style="61" customWidth="1"/>
    <col min="14600" max="14600" width="5.6640625" style="61" customWidth="1"/>
    <col min="14601" max="14601" width="4.77734375" style="61" customWidth="1"/>
    <col min="14602" max="14612" width="0" style="61" hidden="1" customWidth="1"/>
    <col min="14613" max="14615" width="5.77734375" style="61" customWidth="1"/>
    <col min="14616" max="14618" width="7.5546875" style="61" customWidth="1"/>
    <col min="14619" max="14619" width="7.109375" style="61" customWidth="1"/>
    <col min="14620" max="14620" width="0" style="61" hidden="1" customWidth="1"/>
    <col min="14621" max="14622" width="5.77734375" style="61" customWidth="1"/>
    <col min="14623" max="14624" width="4.77734375" style="61" customWidth="1"/>
    <col min="14625" max="14625" width="5.21875" style="61" customWidth="1"/>
    <col min="14626" max="14626" width="5.5546875" style="61" customWidth="1"/>
    <col min="14627" max="14629" width="5.44140625" style="61" customWidth="1"/>
    <col min="14630" max="14630" width="5.6640625" style="61" customWidth="1"/>
    <col min="14631" max="14634" width="5.109375" style="61" customWidth="1"/>
    <col min="14635" max="14635" width="10" style="61" customWidth="1"/>
    <col min="14636" max="14636" width="7.109375" style="61" customWidth="1"/>
    <col min="14637" max="14637" width="6.21875" style="61" customWidth="1"/>
    <col min="14638" max="14638" width="6.109375" style="61" customWidth="1"/>
    <col min="14639" max="14640" width="4.6640625" style="61" customWidth="1"/>
    <col min="14641" max="14641" width="7.33203125" style="61" customWidth="1"/>
    <col min="14642" max="14643" width="4.6640625" style="61" customWidth="1"/>
    <col min="14644" max="14644" width="6.33203125" style="61" customWidth="1"/>
    <col min="14645" max="14645" width="11.21875" style="61" customWidth="1"/>
    <col min="14646" max="14646" width="3.44140625" style="61" customWidth="1"/>
    <col min="14647" max="14647" width="6.5546875" style="61" customWidth="1"/>
    <col min="14648" max="14648" width="11.5546875" style="61" bestFit="1" customWidth="1"/>
    <col min="14649" max="14649" width="4" style="61" customWidth="1"/>
    <col min="14650" max="14650" width="2.88671875" style="61" customWidth="1"/>
    <col min="14651" max="14651" width="3.33203125" style="61" bestFit="1" customWidth="1"/>
    <col min="14652" max="14652" width="4" style="61" customWidth="1"/>
    <col min="14653" max="14653" width="3.5546875" style="61" customWidth="1"/>
    <col min="14654" max="14848" width="8.88671875" style="61"/>
    <col min="14849" max="14849" width="4.88671875" style="61" customWidth="1"/>
    <col min="14850" max="14850" width="17.6640625" style="61" customWidth="1"/>
    <col min="14851" max="14851" width="10.33203125" style="61" customWidth="1"/>
    <col min="14852" max="14852" width="10.21875" style="61" bestFit="1" customWidth="1"/>
    <col min="14853" max="14853" width="10.33203125" style="61" customWidth="1"/>
    <col min="14854" max="14854" width="7" style="61" customWidth="1"/>
    <col min="14855" max="14855" width="6.33203125" style="61" customWidth="1"/>
    <col min="14856" max="14856" width="5.6640625" style="61" customWidth="1"/>
    <col min="14857" max="14857" width="4.77734375" style="61" customWidth="1"/>
    <col min="14858" max="14868" width="0" style="61" hidden="1" customWidth="1"/>
    <col min="14869" max="14871" width="5.77734375" style="61" customWidth="1"/>
    <col min="14872" max="14874" width="7.5546875" style="61" customWidth="1"/>
    <col min="14875" max="14875" width="7.109375" style="61" customWidth="1"/>
    <col min="14876" max="14876" width="0" style="61" hidden="1" customWidth="1"/>
    <col min="14877" max="14878" width="5.77734375" style="61" customWidth="1"/>
    <col min="14879" max="14880" width="4.77734375" style="61" customWidth="1"/>
    <col min="14881" max="14881" width="5.21875" style="61" customWidth="1"/>
    <col min="14882" max="14882" width="5.5546875" style="61" customWidth="1"/>
    <col min="14883" max="14885" width="5.44140625" style="61" customWidth="1"/>
    <col min="14886" max="14886" width="5.6640625" style="61" customWidth="1"/>
    <col min="14887" max="14890" width="5.109375" style="61" customWidth="1"/>
    <col min="14891" max="14891" width="10" style="61" customWidth="1"/>
    <col min="14892" max="14892" width="7.109375" style="61" customWidth="1"/>
    <col min="14893" max="14893" width="6.21875" style="61" customWidth="1"/>
    <col min="14894" max="14894" width="6.109375" style="61" customWidth="1"/>
    <col min="14895" max="14896" width="4.6640625" style="61" customWidth="1"/>
    <col min="14897" max="14897" width="7.33203125" style="61" customWidth="1"/>
    <col min="14898" max="14899" width="4.6640625" style="61" customWidth="1"/>
    <col min="14900" max="14900" width="6.33203125" style="61" customWidth="1"/>
    <col min="14901" max="14901" width="11.21875" style="61" customWidth="1"/>
    <col min="14902" max="14902" width="3.44140625" style="61" customWidth="1"/>
    <col min="14903" max="14903" width="6.5546875" style="61" customWidth="1"/>
    <col min="14904" max="14904" width="11.5546875" style="61" bestFit="1" customWidth="1"/>
    <col min="14905" max="14905" width="4" style="61" customWidth="1"/>
    <col min="14906" max="14906" width="2.88671875" style="61" customWidth="1"/>
    <col min="14907" max="14907" width="3.33203125" style="61" bestFit="1" customWidth="1"/>
    <col min="14908" max="14908" width="4" style="61" customWidth="1"/>
    <col min="14909" max="14909" width="3.5546875" style="61" customWidth="1"/>
    <col min="14910" max="15104" width="8.88671875" style="61"/>
    <col min="15105" max="15105" width="4.88671875" style="61" customWidth="1"/>
    <col min="15106" max="15106" width="17.6640625" style="61" customWidth="1"/>
    <col min="15107" max="15107" width="10.33203125" style="61" customWidth="1"/>
    <col min="15108" max="15108" width="10.21875" style="61" bestFit="1" customWidth="1"/>
    <col min="15109" max="15109" width="10.33203125" style="61" customWidth="1"/>
    <col min="15110" max="15110" width="7" style="61" customWidth="1"/>
    <col min="15111" max="15111" width="6.33203125" style="61" customWidth="1"/>
    <col min="15112" max="15112" width="5.6640625" style="61" customWidth="1"/>
    <col min="15113" max="15113" width="4.77734375" style="61" customWidth="1"/>
    <col min="15114" max="15124" width="0" style="61" hidden="1" customWidth="1"/>
    <col min="15125" max="15127" width="5.77734375" style="61" customWidth="1"/>
    <col min="15128" max="15130" width="7.5546875" style="61" customWidth="1"/>
    <col min="15131" max="15131" width="7.109375" style="61" customWidth="1"/>
    <col min="15132" max="15132" width="0" style="61" hidden="1" customWidth="1"/>
    <col min="15133" max="15134" width="5.77734375" style="61" customWidth="1"/>
    <col min="15135" max="15136" width="4.77734375" style="61" customWidth="1"/>
    <col min="15137" max="15137" width="5.21875" style="61" customWidth="1"/>
    <col min="15138" max="15138" width="5.5546875" style="61" customWidth="1"/>
    <col min="15139" max="15141" width="5.44140625" style="61" customWidth="1"/>
    <col min="15142" max="15142" width="5.6640625" style="61" customWidth="1"/>
    <col min="15143" max="15146" width="5.109375" style="61" customWidth="1"/>
    <col min="15147" max="15147" width="10" style="61" customWidth="1"/>
    <col min="15148" max="15148" width="7.109375" style="61" customWidth="1"/>
    <col min="15149" max="15149" width="6.21875" style="61" customWidth="1"/>
    <col min="15150" max="15150" width="6.109375" style="61" customWidth="1"/>
    <col min="15151" max="15152" width="4.6640625" style="61" customWidth="1"/>
    <col min="15153" max="15153" width="7.33203125" style="61" customWidth="1"/>
    <col min="15154" max="15155" width="4.6640625" style="61" customWidth="1"/>
    <col min="15156" max="15156" width="6.33203125" style="61" customWidth="1"/>
    <col min="15157" max="15157" width="11.21875" style="61" customWidth="1"/>
    <col min="15158" max="15158" width="3.44140625" style="61" customWidth="1"/>
    <col min="15159" max="15159" width="6.5546875" style="61" customWidth="1"/>
    <col min="15160" max="15160" width="11.5546875" style="61" bestFit="1" customWidth="1"/>
    <col min="15161" max="15161" width="4" style="61" customWidth="1"/>
    <col min="15162" max="15162" width="2.88671875" style="61" customWidth="1"/>
    <col min="15163" max="15163" width="3.33203125" style="61" bestFit="1" customWidth="1"/>
    <col min="15164" max="15164" width="4" style="61" customWidth="1"/>
    <col min="15165" max="15165" width="3.5546875" style="61" customWidth="1"/>
    <col min="15166" max="15360" width="8.88671875" style="61"/>
    <col min="15361" max="15361" width="4.88671875" style="61" customWidth="1"/>
    <col min="15362" max="15362" width="17.6640625" style="61" customWidth="1"/>
    <col min="15363" max="15363" width="10.33203125" style="61" customWidth="1"/>
    <col min="15364" max="15364" width="10.21875" style="61" bestFit="1" customWidth="1"/>
    <col min="15365" max="15365" width="10.33203125" style="61" customWidth="1"/>
    <col min="15366" max="15366" width="7" style="61" customWidth="1"/>
    <col min="15367" max="15367" width="6.33203125" style="61" customWidth="1"/>
    <col min="15368" max="15368" width="5.6640625" style="61" customWidth="1"/>
    <col min="15369" max="15369" width="4.77734375" style="61" customWidth="1"/>
    <col min="15370" max="15380" width="0" style="61" hidden="1" customWidth="1"/>
    <col min="15381" max="15383" width="5.77734375" style="61" customWidth="1"/>
    <col min="15384" max="15386" width="7.5546875" style="61" customWidth="1"/>
    <col min="15387" max="15387" width="7.109375" style="61" customWidth="1"/>
    <col min="15388" max="15388" width="0" style="61" hidden="1" customWidth="1"/>
    <col min="15389" max="15390" width="5.77734375" style="61" customWidth="1"/>
    <col min="15391" max="15392" width="4.77734375" style="61" customWidth="1"/>
    <col min="15393" max="15393" width="5.21875" style="61" customWidth="1"/>
    <col min="15394" max="15394" width="5.5546875" style="61" customWidth="1"/>
    <col min="15395" max="15397" width="5.44140625" style="61" customWidth="1"/>
    <col min="15398" max="15398" width="5.6640625" style="61" customWidth="1"/>
    <col min="15399" max="15402" width="5.109375" style="61" customWidth="1"/>
    <col min="15403" max="15403" width="10" style="61" customWidth="1"/>
    <col min="15404" max="15404" width="7.109375" style="61" customWidth="1"/>
    <col min="15405" max="15405" width="6.21875" style="61" customWidth="1"/>
    <col min="15406" max="15406" width="6.109375" style="61" customWidth="1"/>
    <col min="15407" max="15408" width="4.6640625" style="61" customWidth="1"/>
    <col min="15409" max="15409" width="7.33203125" style="61" customWidth="1"/>
    <col min="15410" max="15411" width="4.6640625" style="61" customWidth="1"/>
    <col min="15412" max="15412" width="6.33203125" style="61" customWidth="1"/>
    <col min="15413" max="15413" width="11.21875" style="61" customWidth="1"/>
    <col min="15414" max="15414" width="3.44140625" style="61" customWidth="1"/>
    <col min="15415" max="15415" width="6.5546875" style="61" customWidth="1"/>
    <col min="15416" max="15416" width="11.5546875" style="61" bestFit="1" customWidth="1"/>
    <col min="15417" max="15417" width="4" style="61" customWidth="1"/>
    <col min="15418" max="15418" width="2.88671875" style="61" customWidth="1"/>
    <col min="15419" max="15419" width="3.33203125" style="61" bestFit="1" customWidth="1"/>
    <col min="15420" max="15420" width="4" style="61" customWidth="1"/>
    <col min="15421" max="15421" width="3.5546875" style="61" customWidth="1"/>
    <col min="15422" max="15616" width="8.88671875" style="61"/>
    <col min="15617" max="15617" width="4.88671875" style="61" customWidth="1"/>
    <col min="15618" max="15618" width="17.6640625" style="61" customWidth="1"/>
    <col min="15619" max="15619" width="10.33203125" style="61" customWidth="1"/>
    <col min="15620" max="15620" width="10.21875" style="61" bestFit="1" customWidth="1"/>
    <col min="15621" max="15621" width="10.33203125" style="61" customWidth="1"/>
    <col min="15622" max="15622" width="7" style="61" customWidth="1"/>
    <col min="15623" max="15623" width="6.33203125" style="61" customWidth="1"/>
    <col min="15624" max="15624" width="5.6640625" style="61" customWidth="1"/>
    <col min="15625" max="15625" width="4.77734375" style="61" customWidth="1"/>
    <col min="15626" max="15636" width="0" style="61" hidden="1" customWidth="1"/>
    <col min="15637" max="15639" width="5.77734375" style="61" customWidth="1"/>
    <col min="15640" max="15642" width="7.5546875" style="61" customWidth="1"/>
    <col min="15643" max="15643" width="7.109375" style="61" customWidth="1"/>
    <col min="15644" max="15644" width="0" style="61" hidden="1" customWidth="1"/>
    <col min="15645" max="15646" width="5.77734375" style="61" customWidth="1"/>
    <col min="15647" max="15648" width="4.77734375" style="61" customWidth="1"/>
    <col min="15649" max="15649" width="5.21875" style="61" customWidth="1"/>
    <col min="15650" max="15650" width="5.5546875" style="61" customWidth="1"/>
    <col min="15651" max="15653" width="5.44140625" style="61" customWidth="1"/>
    <col min="15654" max="15654" width="5.6640625" style="61" customWidth="1"/>
    <col min="15655" max="15658" width="5.109375" style="61" customWidth="1"/>
    <col min="15659" max="15659" width="10" style="61" customWidth="1"/>
    <col min="15660" max="15660" width="7.109375" style="61" customWidth="1"/>
    <col min="15661" max="15661" width="6.21875" style="61" customWidth="1"/>
    <col min="15662" max="15662" width="6.109375" style="61" customWidth="1"/>
    <col min="15663" max="15664" width="4.6640625" style="61" customWidth="1"/>
    <col min="15665" max="15665" width="7.33203125" style="61" customWidth="1"/>
    <col min="15666" max="15667" width="4.6640625" style="61" customWidth="1"/>
    <col min="15668" max="15668" width="6.33203125" style="61" customWidth="1"/>
    <col min="15669" max="15669" width="11.21875" style="61" customWidth="1"/>
    <col min="15670" max="15670" width="3.44140625" style="61" customWidth="1"/>
    <col min="15671" max="15671" width="6.5546875" style="61" customWidth="1"/>
    <col min="15672" max="15672" width="11.5546875" style="61" bestFit="1" customWidth="1"/>
    <col min="15673" max="15673" width="4" style="61" customWidth="1"/>
    <col min="15674" max="15674" width="2.88671875" style="61" customWidth="1"/>
    <col min="15675" max="15675" width="3.33203125" style="61" bestFit="1" customWidth="1"/>
    <col min="15676" max="15676" width="4" style="61" customWidth="1"/>
    <col min="15677" max="15677" width="3.5546875" style="61" customWidth="1"/>
    <col min="15678" max="15872" width="8.88671875" style="61"/>
    <col min="15873" max="15873" width="4.88671875" style="61" customWidth="1"/>
    <col min="15874" max="15874" width="17.6640625" style="61" customWidth="1"/>
    <col min="15875" max="15875" width="10.33203125" style="61" customWidth="1"/>
    <col min="15876" max="15876" width="10.21875" style="61" bestFit="1" customWidth="1"/>
    <col min="15877" max="15877" width="10.33203125" style="61" customWidth="1"/>
    <col min="15878" max="15878" width="7" style="61" customWidth="1"/>
    <col min="15879" max="15879" width="6.33203125" style="61" customWidth="1"/>
    <col min="15880" max="15880" width="5.6640625" style="61" customWidth="1"/>
    <col min="15881" max="15881" width="4.77734375" style="61" customWidth="1"/>
    <col min="15882" max="15892" width="0" style="61" hidden="1" customWidth="1"/>
    <col min="15893" max="15895" width="5.77734375" style="61" customWidth="1"/>
    <col min="15896" max="15898" width="7.5546875" style="61" customWidth="1"/>
    <col min="15899" max="15899" width="7.109375" style="61" customWidth="1"/>
    <col min="15900" max="15900" width="0" style="61" hidden="1" customWidth="1"/>
    <col min="15901" max="15902" width="5.77734375" style="61" customWidth="1"/>
    <col min="15903" max="15904" width="4.77734375" style="61" customWidth="1"/>
    <col min="15905" max="15905" width="5.21875" style="61" customWidth="1"/>
    <col min="15906" max="15906" width="5.5546875" style="61" customWidth="1"/>
    <col min="15907" max="15909" width="5.44140625" style="61" customWidth="1"/>
    <col min="15910" max="15910" width="5.6640625" style="61" customWidth="1"/>
    <col min="15911" max="15914" width="5.109375" style="61" customWidth="1"/>
    <col min="15915" max="15915" width="10" style="61" customWidth="1"/>
    <col min="15916" max="15916" width="7.109375" style="61" customWidth="1"/>
    <col min="15917" max="15917" width="6.21875" style="61" customWidth="1"/>
    <col min="15918" max="15918" width="6.109375" style="61" customWidth="1"/>
    <col min="15919" max="15920" width="4.6640625" style="61" customWidth="1"/>
    <col min="15921" max="15921" width="7.33203125" style="61" customWidth="1"/>
    <col min="15922" max="15923" width="4.6640625" style="61" customWidth="1"/>
    <col min="15924" max="15924" width="6.33203125" style="61" customWidth="1"/>
    <col min="15925" max="15925" width="11.21875" style="61" customWidth="1"/>
    <col min="15926" max="15926" width="3.44140625" style="61" customWidth="1"/>
    <col min="15927" max="15927" width="6.5546875" style="61" customWidth="1"/>
    <col min="15928" max="15928" width="11.5546875" style="61" bestFit="1" customWidth="1"/>
    <col min="15929" max="15929" width="4" style="61" customWidth="1"/>
    <col min="15930" max="15930" width="2.88671875" style="61" customWidth="1"/>
    <col min="15931" max="15931" width="3.33203125" style="61" bestFit="1" customWidth="1"/>
    <col min="15932" max="15932" width="4" style="61" customWidth="1"/>
    <col min="15933" max="15933" width="3.5546875" style="61" customWidth="1"/>
    <col min="15934" max="16128" width="8.88671875" style="61"/>
    <col min="16129" max="16129" width="4.88671875" style="61" customWidth="1"/>
    <col min="16130" max="16130" width="17.6640625" style="61" customWidth="1"/>
    <col min="16131" max="16131" width="10.33203125" style="61" customWidth="1"/>
    <col min="16132" max="16132" width="10.21875" style="61" bestFit="1" customWidth="1"/>
    <col min="16133" max="16133" width="10.33203125" style="61" customWidth="1"/>
    <col min="16134" max="16134" width="7" style="61" customWidth="1"/>
    <col min="16135" max="16135" width="6.33203125" style="61" customWidth="1"/>
    <col min="16136" max="16136" width="5.6640625" style="61" customWidth="1"/>
    <col min="16137" max="16137" width="4.77734375" style="61" customWidth="1"/>
    <col min="16138" max="16148" width="0" style="61" hidden="1" customWidth="1"/>
    <col min="16149" max="16151" width="5.77734375" style="61" customWidth="1"/>
    <col min="16152" max="16154" width="7.5546875" style="61" customWidth="1"/>
    <col min="16155" max="16155" width="7.109375" style="61" customWidth="1"/>
    <col min="16156" max="16156" width="0" style="61" hidden="1" customWidth="1"/>
    <col min="16157" max="16158" width="5.77734375" style="61" customWidth="1"/>
    <col min="16159" max="16160" width="4.77734375" style="61" customWidth="1"/>
    <col min="16161" max="16161" width="5.21875" style="61" customWidth="1"/>
    <col min="16162" max="16162" width="5.5546875" style="61" customWidth="1"/>
    <col min="16163" max="16165" width="5.44140625" style="61" customWidth="1"/>
    <col min="16166" max="16166" width="5.6640625" style="61" customWidth="1"/>
    <col min="16167" max="16170" width="5.109375" style="61" customWidth="1"/>
    <col min="16171" max="16171" width="10" style="61" customWidth="1"/>
    <col min="16172" max="16172" width="7.109375" style="61" customWidth="1"/>
    <col min="16173" max="16173" width="6.21875" style="61" customWidth="1"/>
    <col min="16174" max="16174" width="6.109375" style="61" customWidth="1"/>
    <col min="16175" max="16176" width="4.6640625" style="61" customWidth="1"/>
    <col min="16177" max="16177" width="7.33203125" style="61" customWidth="1"/>
    <col min="16178" max="16179" width="4.6640625" style="61" customWidth="1"/>
    <col min="16180" max="16180" width="6.33203125" style="61" customWidth="1"/>
    <col min="16181" max="16181" width="11.21875" style="61" customWidth="1"/>
    <col min="16182" max="16182" width="3.44140625" style="61" customWidth="1"/>
    <col min="16183" max="16183" width="6.5546875" style="61" customWidth="1"/>
    <col min="16184" max="16184" width="11.5546875" style="61" bestFit="1" customWidth="1"/>
    <col min="16185" max="16185" width="4" style="61" customWidth="1"/>
    <col min="16186" max="16186" width="2.88671875" style="61" customWidth="1"/>
    <col min="16187" max="16187" width="3.33203125" style="61" bestFit="1" customWidth="1"/>
    <col min="16188" max="16188" width="4" style="61" customWidth="1"/>
    <col min="16189" max="16189" width="3.5546875" style="61" customWidth="1"/>
    <col min="16190" max="16384" width="8.88671875" style="61"/>
  </cols>
  <sheetData>
    <row r="1" spans="1:61" ht="22.5" customHeight="1" x14ac:dyDescent="0.25">
      <c r="A1" s="180" t="s">
        <v>173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59"/>
      <c r="BC1" s="59"/>
      <c r="BD1" s="60"/>
      <c r="BE1" s="59"/>
      <c r="BF1" s="59"/>
      <c r="BG1" s="59"/>
      <c r="BH1" s="59"/>
      <c r="BI1" s="59"/>
    </row>
    <row r="2" spans="1:61" ht="14.25" customHeight="1" x14ac:dyDescent="0.25">
      <c r="A2" s="181" t="str">
        <f>+'B08'!A2:J2</f>
        <v>Đại tu lưới điện khu vực Đội quản lý điện Ea Súp, tỉnh Đắk Lắk - SCL bổ sung năm 2026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62"/>
      <c r="BC2" s="62"/>
      <c r="BD2" s="63"/>
      <c r="BE2" s="62"/>
      <c r="BF2" s="62"/>
      <c r="BG2" s="62"/>
      <c r="BH2" s="62"/>
      <c r="BI2" s="62"/>
    </row>
    <row r="3" spans="1:61" s="70" customFormat="1" ht="66" customHeight="1" x14ac:dyDescent="0.25">
      <c r="A3" s="64"/>
      <c r="B3" s="182" t="s">
        <v>46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3" t="s">
        <v>53</v>
      </c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66" t="s">
        <v>181</v>
      </c>
      <c r="AR3" s="184" t="s">
        <v>423</v>
      </c>
      <c r="AS3" s="185"/>
      <c r="AT3" s="185"/>
      <c r="AU3" s="185"/>
      <c r="AV3" s="185"/>
      <c r="AW3" s="185"/>
      <c r="AX3" s="185"/>
      <c r="AY3" s="185"/>
      <c r="AZ3" s="186"/>
      <c r="BA3" s="187" t="s">
        <v>10</v>
      </c>
      <c r="BB3" s="67"/>
      <c r="BC3" s="68"/>
      <c r="BD3" s="69"/>
    </row>
    <row r="4" spans="1:61" s="70" customFormat="1" ht="206.25" customHeight="1" x14ac:dyDescent="0.25">
      <c r="A4" s="193" t="s">
        <v>0</v>
      </c>
      <c r="B4" s="193" t="s">
        <v>182</v>
      </c>
      <c r="C4" s="182" t="s">
        <v>54</v>
      </c>
      <c r="D4" s="90" t="s">
        <v>45</v>
      </c>
      <c r="E4" s="182" t="s">
        <v>50</v>
      </c>
      <c r="F4" s="72" t="s">
        <v>19</v>
      </c>
      <c r="G4" s="72" t="s">
        <v>18</v>
      </c>
      <c r="H4" s="72" t="s">
        <v>16</v>
      </c>
      <c r="I4" s="72" t="s">
        <v>424</v>
      </c>
      <c r="J4" s="72" t="s">
        <v>32</v>
      </c>
      <c r="K4" s="72" t="s">
        <v>33</v>
      </c>
      <c r="L4" s="72" t="s">
        <v>34</v>
      </c>
      <c r="M4" s="72" t="s">
        <v>35</v>
      </c>
      <c r="N4" s="72" t="s">
        <v>36</v>
      </c>
      <c r="O4" s="72" t="s">
        <v>38</v>
      </c>
      <c r="P4" s="72" t="s">
        <v>37</v>
      </c>
      <c r="Q4" s="72" t="s">
        <v>30</v>
      </c>
      <c r="R4" s="72" t="s">
        <v>425</v>
      </c>
      <c r="S4" s="72" t="s">
        <v>426</v>
      </c>
      <c r="T4" s="72" t="s">
        <v>427</v>
      </c>
      <c r="U4" s="72" t="s">
        <v>22</v>
      </c>
      <c r="V4" s="72" t="s">
        <v>76</v>
      </c>
      <c r="W4" s="72" t="s">
        <v>21</v>
      </c>
      <c r="X4" s="72" t="s">
        <v>77</v>
      </c>
      <c r="Y4" s="72" t="s">
        <v>78</v>
      </c>
      <c r="Z4" s="72" t="s">
        <v>79</v>
      </c>
      <c r="AA4" s="72" t="s">
        <v>80</v>
      </c>
      <c r="AB4" s="72" t="s">
        <v>58</v>
      </c>
      <c r="AC4" s="145" t="s">
        <v>29</v>
      </c>
      <c r="AD4" s="145" t="s">
        <v>26</v>
      </c>
      <c r="AE4" s="145" t="s">
        <v>24</v>
      </c>
      <c r="AF4" s="145" t="s">
        <v>23</v>
      </c>
      <c r="AG4" s="145" t="s">
        <v>81</v>
      </c>
      <c r="AH4" s="72" t="s">
        <v>62</v>
      </c>
      <c r="AI4" s="72" t="s">
        <v>82</v>
      </c>
      <c r="AJ4" s="72" t="s">
        <v>83</v>
      </c>
      <c r="AK4" s="72" t="s">
        <v>39</v>
      </c>
      <c r="AL4" s="72" t="s">
        <v>84</v>
      </c>
      <c r="AM4" s="72" t="s">
        <v>85</v>
      </c>
      <c r="AN4" s="72" t="s">
        <v>42</v>
      </c>
      <c r="AO4" s="72" t="s">
        <v>86</v>
      </c>
      <c r="AP4" s="72" t="s">
        <v>40</v>
      </c>
      <c r="AQ4" s="73"/>
      <c r="AR4" s="72" t="s">
        <v>99</v>
      </c>
      <c r="AS4" s="72" t="s">
        <v>100</v>
      </c>
      <c r="AT4" s="72" t="s">
        <v>101</v>
      </c>
      <c r="AU4" s="72" t="s">
        <v>102</v>
      </c>
      <c r="AV4" s="72" t="s">
        <v>103</v>
      </c>
      <c r="AW4" s="72" t="s">
        <v>104</v>
      </c>
      <c r="AX4" s="72" t="s">
        <v>105</v>
      </c>
      <c r="AY4" s="72" t="s">
        <v>106</v>
      </c>
      <c r="AZ4" s="72" t="s">
        <v>107</v>
      </c>
      <c r="BA4" s="187"/>
      <c r="BB4" s="68"/>
      <c r="BC4" s="68"/>
      <c r="BD4" s="74"/>
      <c r="BE4" s="68"/>
      <c r="BF4" s="68"/>
      <c r="BG4" s="68"/>
      <c r="BH4" s="68"/>
      <c r="BI4" s="68"/>
    </row>
    <row r="5" spans="1:61" s="70" customFormat="1" ht="29.25" customHeight="1" x14ac:dyDescent="0.25">
      <c r="A5" s="193"/>
      <c r="B5" s="193"/>
      <c r="C5" s="182"/>
      <c r="D5" s="90" t="s">
        <v>17</v>
      </c>
      <c r="E5" s="182"/>
      <c r="F5" s="76" t="s">
        <v>17</v>
      </c>
      <c r="G5" s="76" t="s">
        <v>17</v>
      </c>
      <c r="H5" s="76" t="s">
        <v>17</v>
      </c>
      <c r="I5" s="76" t="s">
        <v>17</v>
      </c>
      <c r="J5" s="76" t="s">
        <v>4</v>
      </c>
      <c r="K5" s="76" t="s">
        <v>4</v>
      </c>
      <c r="L5" s="76" t="s">
        <v>4</v>
      </c>
      <c r="M5" s="76" t="s">
        <v>4</v>
      </c>
      <c r="N5" s="76" t="s">
        <v>4</v>
      </c>
      <c r="O5" s="76" t="s">
        <v>4</v>
      </c>
      <c r="P5" s="76" t="s">
        <v>4</v>
      </c>
      <c r="Q5" s="76" t="s">
        <v>4</v>
      </c>
      <c r="R5" s="76" t="s">
        <v>4</v>
      </c>
      <c r="S5" s="76" t="s">
        <v>4</v>
      </c>
      <c r="T5" s="76" t="s">
        <v>4</v>
      </c>
      <c r="U5" s="76" t="s">
        <v>17</v>
      </c>
      <c r="V5" s="76" t="s">
        <v>17</v>
      </c>
      <c r="W5" s="76" t="s">
        <v>17</v>
      </c>
      <c r="X5" s="76" t="s">
        <v>17</v>
      </c>
      <c r="Y5" s="16" t="s">
        <v>11</v>
      </c>
      <c r="Z5" s="16" t="s">
        <v>11</v>
      </c>
      <c r="AA5" s="16" t="s">
        <v>11</v>
      </c>
      <c r="AB5" s="16" t="s">
        <v>11</v>
      </c>
      <c r="AC5" s="16" t="s">
        <v>11</v>
      </c>
      <c r="AD5" s="16" t="s">
        <v>11</v>
      </c>
      <c r="AE5" s="16" t="s">
        <v>11</v>
      </c>
      <c r="AF5" s="16" t="s">
        <v>11</v>
      </c>
      <c r="AG5" s="78" t="s">
        <v>15</v>
      </c>
      <c r="AH5" s="146" t="s">
        <v>4</v>
      </c>
      <c r="AI5" s="146" t="s">
        <v>4</v>
      </c>
      <c r="AJ5" s="146" t="s">
        <v>4</v>
      </c>
      <c r="AK5" s="146" t="s">
        <v>4</v>
      </c>
      <c r="AL5" s="146" t="s">
        <v>4</v>
      </c>
      <c r="AM5" s="146" t="s">
        <v>4</v>
      </c>
      <c r="AN5" s="146" t="s">
        <v>4</v>
      </c>
      <c r="AO5" s="146" t="s">
        <v>4</v>
      </c>
      <c r="AP5" s="146" t="s">
        <v>4</v>
      </c>
      <c r="AQ5" s="78"/>
      <c r="AR5" s="20" t="s">
        <v>17</v>
      </c>
      <c r="AS5" s="20" t="s">
        <v>17</v>
      </c>
      <c r="AT5" s="20" t="s">
        <v>17</v>
      </c>
      <c r="AU5" s="20" t="s">
        <v>17</v>
      </c>
      <c r="AV5" s="146" t="s">
        <v>4</v>
      </c>
      <c r="AW5" s="146" t="s">
        <v>4</v>
      </c>
      <c r="AX5" s="146" t="s">
        <v>4</v>
      </c>
      <c r="AY5" s="16" t="s">
        <v>11</v>
      </c>
      <c r="AZ5" s="16" t="s">
        <v>11</v>
      </c>
      <c r="BA5" s="79"/>
      <c r="BB5" s="80"/>
      <c r="BC5" s="81"/>
      <c r="BD5" s="82"/>
      <c r="BE5" s="83"/>
      <c r="BF5" s="83"/>
      <c r="BG5" s="84"/>
      <c r="BH5" s="84"/>
      <c r="BI5" s="85"/>
    </row>
    <row r="6" spans="1:61" s="70" customFormat="1" ht="16.5" x14ac:dyDescent="0.25">
      <c r="A6" s="78" t="s">
        <v>7</v>
      </c>
      <c r="B6" s="86" t="s">
        <v>428</v>
      </c>
      <c r="C6" s="87"/>
      <c r="D6" s="118"/>
      <c r="E6" s="8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04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01"/>
      <c r="AN6" s="101"/>
      <c r="AO6" s="101"/>
      <c r="AP6" s="101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9"/>
      <c r="BB6" s="114"/>
      <c r="BC6" s="81"/>
      <c r="BD6" s="108"/>
      <c r="BE6" s="109"/>
      <c r="BF6" s="109"/>
      <c r="BG6" s="110"/>
      <c r="BH6" s="110"/>
      <c r="BI6" s="111"/>
    </row>
    <row r="7" spans="1:61" s="125" customFormat="1" ht="16.5" x14ac:dyDescent="0.25">
      <c r="A7" s="78">
        <v>1</v>
      </c>
      <c r="B7" s="86" t="s">
        <v>429</v>
      </c>
      <c r="C7" s="87"/>
      <c r="D7" s="90">
        <f>SUM(D8:D15)</f>
        <v>345</v>
      </c>
      <c r="E7" s="90">
        <f t="shared" ref="E7:AZ7" si="0">SUM(E8:E15)</f>
        <v>0</v>
      </c>
      <c r="F7" s="90">
        <f t="shared" si="0"/>
        <v>0</v>
      </c>
      <c r="G7" s="90">
        <f t="shared" si="0"/>
        <v>1044</v>
      </c>
      <c r="H7" s="90">
        <f t="shared" si="0"/>
        <v>0</v>
      </c>
      <c r="I7" s="90">
        <f t="shared" si="0"/>
        <v>0</v>
      </c>
      <c r="J7" s="90">
        <f t="shared" si="0"/>
        <v>2</v>
      </c>
      <c r="K7" s="90">
        <f t="shared" si="0"/>
        <v>0</v>
      </c>
      <c r="L7" s="90">
        <f t="shared" si="0"/>
        <v>2</v>
      </c>
      <c r="M7" s="90">
        <f t="shared" si="0"/>
        <v>3</v>
      </c>
      <c r="N7" s="90">
        <f t="shared" si="0"/>
        <v>1</v>
      </c>
      <c r="O7" s="90">
        <f t="shared" si="0"/>
        <v>0</v>
      </c>
      <c r="P7" s="90">
        <f t="shared" si="0"/>
        <v>0</v>
      </c>
      <c r="Q7" s="90">
        <f t="shared" si="0"/>
        <v>0</v>
      </c>
      <c r="R7" s="90">
        <f t="shared" si="0"/>
        <v>0</v>
      </c>
      <c r="S7" s="90">
        <f t="shared" si="0"/>
        <v>1</v>
      </c>
      <c r="T7" s="90">
        <f t="shared" si="0"/>
        <v>0</v>
      </c>
      <c r="U7" s="90">
        <f t="shared" si="0"/>
        <v>0</v>
      </c>
      <c r="V7" s="90">
        <f t="shared" si="0"/>
        <v>1044</v>
      </c>
      <c r="W7" s="90">
        <f t="shared" si="0"/>
        <v>0</v>
      </c>
      <c r="X7" s="90">
        <f t="shared" si="0"/>
        <v>0</v>
      </c>
      <c r="Y7" s="90">
        <f t="shared" si="0"/>
        <v>0</v>
      </c>
      <c r="Z7" s="90">
        <f t="shared" si="0"/>
        <v>6</v>
      </c>
      <c r="AA7" s="90">
        <f t="shared" si="0"/>
        <v>0</v>
      </c>
      <c r="AB7" s="90">
        <f t="shared" si="0"/>
        <v>0</v>
      </c>
      <c r="AC7" s="90">
        <f t="shared" si="0"/>
        <v>3</v>
      </c>
      <c r="AD7" s="90">
        <f t="shared" si="0"/>
        <v>0</v>
      </c>
      <c r="AE7" s="90">
        <f t="shared" si="0"/>
        <v>0</v>
      </c>
      <c r="AF7" s="90">
        <f t="shared" si="0"/>
        <v>0</v>
      </c>
      <c r="AG7" s="90">
        <f t="shared" si="0"/>
        <v>0</v>
      </c>
      <c r="AH7" s="90">
        <f t="shared" si="0"/>
        <v>25</v>
      </c>
      <c r="AI7" s="90">
        <f t="shared" si="0"/>
        <v>24</v>
      </c>
      <c r="AJ7" s="90">
        <f t="shared" si="0"/>
        <v>0</v>
      </c>
      <c r="AK7" s="90">
        <f t="shared" si="0"/>
        <v>24</v>
      </c>
      <c r="AL7" s="90">
        <f t="shared" si="0"/>
        <v>0</v>
      </c>
      <c r="AM7" s="90">
        <f t="shared" si="0"/>
        <v>0</v>
      </c>
      <c r="AN7" s="90">
        <f t="shared" si="0"/>
        <v>3</v>
      </c>
      <c r="AO7" s="90">
        <f t="shared" si="0"/>
        <v>3</v>
      </c>
      <c r="AP7" s="90">
        <f t="shared" si="0"/>
        <v>6</v>
      </c>
      <c r="AQ7" s="90">
        <f t="shared" si="0"/>
        <v>0</v>
      </c>
      <c r="AR7" s="90">
        <f t="shared" si="0"/>
        <v>0</v>
      </c>
      <c r="AS7" s="90">
        <f t="shared" si="0"/>
        <v>1044</v>
      </c>
      <c r="AT7" s="90">
        <f t="shared" si="0"/>
        <v>0</v>
      </c>
      <c r="AU7" s="90">
        <f t="shared" si="0"/>
        <v>0</v>
      </c>
      <c r="AV7" s="90">
        <f t="shared" si="0"/>
        <v>6</v>
      </c>
      <c r="AW7" s="90">
        <f t="shared" si="0"/>
        <v>18</v>
      </c>
      <c r="AX7" s="90">
        <f t="shared" si="0"/>
        <v>25</v>
      </c>
      <c r="AY7" s="90">
        <f t="shared" si="0"/>
        <v>6</v>
      </c>
      <c r="AZ7" s="90">
        <f t="shared" si="0"/>
        <v>12</v>
      </c>
      <c r="BA7" s="90">
        <f>SUM(BA8:BA15)</f>
        <v>0</v>
      </c>
      <c r="BB7" s="147"/>
      <c r="BC7" s="120"/>
      <c r="BD7" s="121"/>
      <c r="BE7" s="122"/>
      <c r="BF7" s="122"/>
      <c r="BG7" s="123"/>
      <c r="BH7" s="123"/>
      <c r="BI7" s="124"/>
    </row>
    <row r="8" spans="1:61" s="70" customFormat="1" ht="16.5" x14ac:dyDescent="0.25">
      <c r="A8" s="101"/>
      <c r="B8" s="46" t="s">
        <v>430</v>
      </c>
      <c r="C8" s="104"/>
      <c r="D8" s="148"/>
      <c r="E8" s="104" t="s">
        <v>431</v>
      </c>
      <c r="F8" s="97"/>
      <c r="G8" s="97">
        <v>9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04"/>
      <c r="U8" s="78"/>
      <c r="V8" s="78">
        <v>9</v>
      </c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>
        <v>1</v>
      </c>
      <c r="AI8" s="78">
        <v>3</v>
      </c>
      <c r="AJ8" s="78"/>
      <c r="AK8" s="78">
        <f>AI8</f>
        <v>3</v>
      </c>
      <c r="AL8" s="78"/>
      <c r="AM8" s="101"/>
      <c r="AN8" s="101"/>
      <c r="AO8" s="101"/>
      <c r="AP8" s="101">
        <v>6</v>
      </c>
      <c r="AQ8" s="78"/>
      <c r="AR8" s="78"/>
      <c r="AS8" s="78">
        <f t="shared" ref="AS8:AS15" si="1">G8</f>
        <v>9</v>
      </c>
      <c r="AT8" s="78"/>
      <c r="AU8" s="78"/>
      <c r="AV8" s="78"/>
      <c r="AW8" s="78">
        <f>AI8</f>
        <v>3</v>
      </c>
      <c r="AX8" s="78">
        <f t="shared" ref="AX8:AX15" si="2">AH8</f>
        <v>1</v>
      </c>
      <c r="AY8" s="78">
        <f t="shared" ref="AY8:AY15" si="3">AP8</f>
        <v>6</v>
      </c>
      <c r="AZ8" s="78"/>
      <c r="BA8" s="79"/>
      <c r="BB8" s="114"/>
      <c r="BC8" s="81"/>
      <c r="BD8" s="108"/>
      <c r="BE8" s="109"/>
      <c r="BF8" s="109"/>
      <c r="BG8" s="110"/>
      <c r="BH8" s="110"/>
      <c r="BI8" s="111"/>
    </row>
    <row r="9" spans="1:61" s="70" customFormat="1" ht="16.5" x14ac:dyDescent="0.25">
      <c r="A9" s="101"/>
      <c r="B9" s="46" t="s">
        <v>432</v>
      </c>
      <c r="C9" s="104" t="s">
        <v>226</v>
      </c>
      <c r="D9" s="148">
        <v>35</v>
      </c>
      <c r="E9" s="104" t="s">
        <v>433</v>
      </c>
      <c r="F9" s="97"/>
      <c r="G9" s="97">
        <f t="shared" ref="G9:G15" si="4">D9*3</f>
        <v>105</v>
      </c>
      <c r="H9" s="97"/>
      <c r="I9" s="97"/>
      <c r="J9" s="97"/>
      <c r="K9" s="97"/>
      <c r="L9" s="97"/>
      <c r="M9" s="97">
        <v>1</v>
      </c>
      <c r="N9" s="97"/>
      <c r="O9" s="97"/>
      <c r="P9" s="97"/>
      <c r="Q9" s="97"/>
      <c r="R9" s="97"/>
      <c r="S9" s="97"/>
      <c r="T9" s="104"/>
      <c r="U9" s="78"/>
      <c r="V9" s="90">
        <f>G9</f>
        <v>105</v>
      </c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>
        <v>1</v>
      </c>
      <c r="AI9" s="78">
        <v>6</v>
      </c>
      <c r="AJ9" s="78"/>
      <c r="AK9" s="78">
        <f t="shared" ref="AK9:AK15" si="5">AI9</f>
        <v>6</v>
      </c>
      <c r="AL9" s="78"/>
      <c r="AM9" s="101"/>
      <c r="AN9" s="101">
        <v>3</v>
      </c>
      <c r="AO9" s="101"/>
      <c r="AP9" s="101"/>
      <c r="AQ9" s="78"/>
      <c r="AR9" s="78"/>
      <c r="AS9" s="78">
        <f t="shared" si="1"/>
        <v>105</v>
      </c>
      <c r="AT9" s="78"/>
      <c r="AU9" s="78"/>
      <c r="AV9" s="78">
        <v>3</v>
      </c>
      <c r="AW9" s="78">
        <v>3</v>
      </c>
      <c r="AX9" s="78">
        <f t="shared" si="2"/>
        <v>1</v>
      </c>
      <c r="AY9" s="78">
        <f t="shared" si="3"/>
        <v>0</v>
      </c>
      <c r="AZ9" s="78"/>
      <c r="BA9" s="79"/>
      <c r="BB9" s="114"/>
      <c r="BC9" s="81"/>
      <c r="BD9" s="108"/>
      <c r="BE9" s="109"/>
      <c r="BF9" s="109"/>
      <c r="BG9" s="110"/>
      <c r="BH9" s="110"/>
      <c r="BI9" s="111"/>
    </row>
    <row r="10" spans="1:61" s="70" customFormat="1" ht="16.5" x14ac:dyDescent="0.25">
      <c r="A10" s="101"/>
      <c r="B10" s="46" t="s">
        <v>434</v>
      </c>
      <c r="C10" s="104" t="s">
        <v>435</v>
      </c>
      <c r="D10" s="148">
        <v>40</v>
      </c>
      <c r="E10" s="104" t="s">
        <v>433</v>
      </c>
      <c r="F10" s="97"/>
      <c r="G10" s="97">
        <f t="shared" si="4"/>
        <v>120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>
        <v>1</v>
      </c>
      <c r="T10" s="104"/>
      <c r="U10" s="78"/>
      <c r="V10" s="90">
        <f t="shared" ref="V10:V15" si="6">G10</f>
        <v>120</v>
      </c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>
        <v>3</v>
      </c>
      <c r="AI10" s="78">
        <v>6</v>
      </c>
      <c r="AJ10" s="78"/>
      <c r="AK10" s="78">
        <f t="shared" si="5"/>
        <v>6</v>
      </c>
      <c r="AL10" s="78"/>
      <c r="AM10" s="101"/>
      <c r="AN10" s="101"/>
      <c r="AO10" s="101"/>
      <c r="AP10" s="101"/>
      <c r="AQ10" s="78"/>
      <c r="AR10" s="78"/>
      <c r="AS10" s="78">
        <f t="shared" si="1"/>
        <v>120</v>
      </c>
      <c r="AT10" s="78"/>
      <c r="AU10" s="78"/>
      <c r="AV10" s="78"/>
      <c r="AW10" s="78">
        <f>AI10</f>
        <v>6</v>
      </c>
      <c r="AX10" s="78">
        <f t="shared" si="2"/>
        <v>3</v>
      </c>
      <c r="AY10" s="78">
        <f t="shared" si="3"/>
        <v>0</v>
      </c>
      <c r="AZ10" s="78"/>
      <c r="BA10" s="79"/>
      <c r="BB10" s="114"/>
      <c r="BC10" s="81"/>
      <c r="BD10" s="108"/>
      <c r="BE10" s="109"/>
      <c r="BF10" s="109"/>
      <c r="BG10" s="110"/>
      <c r="BH10" s="110"/>
      <c r="BI10" s="111"/>
    </row>
    <row r="11" spans="1:61" s="70" customFormat="1" ht="16.5" x14ac:dyDescent="0.25">
      <c r="A11" s="101"/>
      <c r="B11" s="46" t="s">
        <v>436</v>
      </c>
      <c r="C11" s="104" t="s">
        <v>288</v>
      </c>
      <c r="D11" s="148">
        <v>30</v>
      </c>
      <c r="E11" s="104" t="s">
        <v>433</v>
      </c>
      <c r="F11" s="97"/>
      <c r="G11" s="97">
        <f t="shared" si="4"/>
        <v>90</v>
      </c>
      <c r="H11" s="97"/>
      <c r="I11" s="97"/>
      <c r="J11" s="97">
        <v>1</v>
      </c>
      <c r="K11" s="97"/>
      <c r="L11" s="97"/>
      <c r="M11" s="97"/>
      <c r="N11" s="97"/>
      <c r="O11" s="97"/>
      <c r="P11" s="97"/>
      <c r="Q11" s="97"/>
      <c r="R11" s="97"/>
      <c r="S11" s="97"/>
      <c r="T11" s="104"/>
      <c r="U11" s="78"/>
      <c r="V11" s="90">
        <f t="shared" si="6"/>
        <v>90</v>
      </c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>
        <v>3</v>
      </c>
      <c r="AI11" s="78"/>
      <c r="AJ11" s="78"/>
      <c r="AK11" s="78">
        <f t="shared" si="5"/>
        <v>0</v>
      </c>
      <c r="AL11" s="78"/>
      <c r="AM11" s="101"/>
      <c r="AN11" s="101"/>
      <c r="AO11" s="101"/>
      <c r="AP11" s="101"/>
      <c r="AQ11" s="78"/>
      <c r="AR11" s="78"/>
      <c r="AS11" s="78">
        <f t="shared" si="1"/>
        <v>90</v>
      </c>
      <c r="AT11" s="78"/>
      <c r="AU11" s="78"/>
      <c r="AV11" s="78"/>
      <c r="AW11" s="78">
        <f>AI11</f>
        <v>0</v>
      </c>
      <c r="AX11" s="78">
        <f t="shared" si="2"/>
        <v>3</v>
      </c>
      <c r="AY11" s="78">
        <f t="shared" si="3"/>
        <v>0</v>
      </c>
      <c r="AZ11" s="78"/>
      <c r="BA11" s="79"/>
      <c r="BB11" s="114"/>
      <c r="BC11" s="81"/>
      <c r="BD11" s="108"/>
      <c r="BE11" s="109"/>
      <c r="BF11" s="109"/>
      <c r="BG11" s="110"/>
      <c r="BH11" s="110"/>
      <c r="BI11" s="111"/>
    </row>
    <row r="12" spans="1:61" s="70" customFormat="1" ht="16.5" x14ac:dyDescent="0.25">
      <c r="A12" s="101"/>
      <c r="B12" s="46" t="s">
        <v>437</v>
      </c>
      <c r="C12" s="104" t="s">
        <v>435</v>
      </c>
      <c r="D12" s="148">
        <v>36</v>
      </c>
      <c r="E12" s="104" t="s">
        <v>433</v>
      </c>
      <c r="F12" s="97"/>
      <c r="G12" s="97">
        <f t="shared" si="4"/>
        <v>108</v>
      </c>
      <c r="H12" s="97"/>
      <c r="I12" s="97"/>
      <c r="J12" s="97"/>
      <c r="K12" s="97"/>
      <c r="L12" s="149">
        <v>1</v>
      </c>
      <c r="M12" s="97"/>
      <c r="N12" s="97"/>
      <c r="O12" s="97"/>
      <c r="P12" s="97"/>
      <c r="Q12" s="97"/>
      <c r="R12" s="97"/>
      <c r="S12" s="97"/>
      <c r="T12" s="104"/>
      <c r="U12" s="78"/>
      <c r="V12" s="90">
        <f t="shared" si="6"/>
        <v>108</v>
      </c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>
        <v>6</v>
      </c>
      <c r="AI12" s="78"/>
      <c r="AJ12" s="78"/>
      <c r="AK12" s="78">
        <f t="shared" si="5"/>
        <v>0</v>
      </c>
      <c r="AL12" s="78"/>
      <c r="AM12" s="101"/>
      <c r="AN12" s="101"/>
      <c r="AO12" s="101">
        <v>3</v>
      </c>
      <c r="AP12" s="101"/>
      <c r="AQ12" s="78"/>
      <c r="AR12" s="78"/>
      <c r="AS12" s="78">
        <f t="shared" si="1"/>
        <v>108</v>
      </c>
      <c r="AT12" s="78"/>
      <c r="AU12" s="78"/>
      <c r="AV12" s="78"/>
      <c r="AW12" s="78">
        <f>AI12</f>
        <v>0</v>
      </c>
      <c r="AX12" s="78">
        <f t="shared" si="2"/>
        <v>6</v>
      </c>
      <c r="AY12" s="78">
        <f t="shared" si="3"/>
        <v>0</v>
      </c>
      <c r="AZ12" s="78">
        <v>12</v>
      </c>
      <c r="BA12" s="79"/>
      <c r="BB12" s="114"/>
      <c r="BC12" s="81"/>
      <c r="BD12" s="108"/>
      <c r="BE12" s="109"/>
      <c r="BF12" s="109"/>
      <c r="BG12" s="110"/>
      <c r="BH12" s="110"/>
      <c r="BI12" s="111"/>
    </row>
    <row r="13" spans="1:61" s="70" customFormat="1" ht="16.5" x14ac:dyDescent="0.25">
      <c r="A13" s="101"/>
      <c r="B13" s="46" t="s">
        <v>438</v>
      </c>
      <c r="C13" s="104" t="s">
        <v>288</v>
      </c>
      <c r="D13" s="148">
        <v>61</v>
      </c>
      <c r="E13" s="104" t="s">
        <v>433</v>
      </c>
      <c r="F13" s="97"/>
      <c r="G13" s="97">
        <f t="shared" si="4"/>
        <v>183</v>
      </c>
      <c r="H13" s="97"/>
      <c r="I13" s="97"/>
      <c r="J13" s="97">
        <v>1</v>
      </c>
      <c r="K13" s="97"/>
      <c r="L13" s="97"/>
      <c r="M13" s="97"/>
      <c r="N13" s="97"/>
      <c r="O13" s="97"/>
      <c r="P13" s="97"/>
      <c r="Q13" s="97"/>
      <c r="R13" s="97"/>
      <c r="S13" s="97"/>
      <c r="T13" s="104"/>
      <c r="U13" s="78"/>
      <c r="V13" s="90">
        <f t="shared" si="6"/>
        <v>183</v>
      </c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>
        <v>3</v>
      </c>
      <c r="AI13" s="78"/>
      <c r="AJ13" s="78"/>
      <c r="AK13" s="78">
        <f t="shared" si="5"/>
        <v>0</v>
      </c>
      <c r="AL13" s="78"/>
      <c r="AM13" s="101"/>
      <c r="AN13" s="101"/>
      <c r="AO13" s="101"/>
      <c r="AP13" s="101"/>
      <c r="AQ13" s="78"/>
      <c r="AR13" s="78"/>
      <c r="AS13" s="78">
        <f t="shared" si="1"/>
        <v>183</v>
      </c>
      <c r="AT13" s="78"/>
      <c r="AU13" s="78"/>
      <c r="AV13" s="78"/>
      <c r="AW13" s="78">
        <f>AI13</f>
        <v>0</v>
      </c>
      <c r="AX13" s="78">
        <f t="shared" si="2"/>
        <v>3</v>
      </c>
      <c r="AY13" s="78">
        <f t="shared" si="3"/>
        <v>0</v>
      </c>
      <c r="AZ13" s="78"/>
      <c r="BA13" s="79"/>
      <c r="BB13" s="114"/>
      <c r="BC13" s="81"/>
      <c r="BD13" s="108"/>
      <c r="BE13" s="109"/>
      <c r="BF13" s="109"/>
      <c r="BG13" s="110"/>
      <c r="BH13" s="110"/>
      <c r="BI13" s="111"/>
    </row>
    <row r="14" spans="1:61" s="70" customFormat="1" ht="16.5" x14ac:dyDescent="0.25">
      <c r="A14" s="101"/>
      <c r="B14" s="46" t="s">
        <v>439</v>
      </c>
      <c r="C14" s="104" t="s">
        <v>226</v>
      </c>
      <c r="D14" s="148">
        <v>70</v>
      </c>
      <c r="E14" s="104" t="s">
        <v>433</v>
      </c>
      <c r="F14" s="97"/>
      <c r="G14" s="97">
        <f t="shared" si="4"/>
        <v>210</v>
      </c>
      <c r="H14" s="97"/>
      <c r="I14" s="97"/>
      <c r="J14" s="97"/>
      <c r="K14" s="97"/>
      <c r="L14" s="97"/>
      <c r="M14" s="97">
        <v>2</v>
      </c>
      <c r="N14" s="97"/>
      <c r="O14" s="97"/>
      <c r="P14" s="97"/>
      <c r="Q14" s="97"/>
      <c r="R14" s="97"/>
      <c r="S14" s="97"/>
      <c r="T14" s="104"/>
      <c r="U14" s="78"/>
      <c r="V14" s="90">
        <f t="shared" si="6"/>
        <v>210</v>
      </c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>
        <v>2</v>
      </c>
      <c r="AI14" s="78">
        <v>6</v>
      </c>
      <c r="AJ14" s="78"/>
      <c r="AK14" s="78">
        <f t="shared" si="5"/>
        <v>6</v>
      </c>
      <c r="AL14" s="78"/>
      <c r="AM14" s="101"/>
      <c r="AN14" s="101"/>
      <c r="AO14" s="101"/>
      <c r="AP14" s="101"/>
      <c r="AQ14" s="78"/>
      <c r="AR14" s="78"/>
      <c r="AS14" s="78">
        <f t="shared" si="1"/>
        <v>210</v>
      </c>
      <c r="AT14" s="78"/>
      <c r="AU14" s="78"/>
      <c r="AV14" s="78"/>
      <c r="AW14" s="78">
        <f>AI14</f>
        <v>6</v>
      </c>
      <c r="AX14" s="78">
        <f t="shared" si="2"/>
        <v>2</v>
      </c>
      <c r="AY14" s="78">
        <f t="shared" si="3"/>
        <v>0</v>
      </c>
      <c r="AZ14" s="78"/>
      <c r="BA14" s="79"/>
      <c r="BB14" s="114"/>
      <c r="BC14" s="81"/>
      <c r="BD14" s="108"/>
      <c r="BE14" s="109"/>
      <c r="BF14" s="109"/>
      <c r="BG14" s="110"/>
      <c r="BH14" s="110"/>
      <c r="BI14" s="111"/>
    </row>
    <row r="15" spans="1:61" s="70" customFormat="1" ht="16.5" x14ac:dyDescent="0.25">
      <c r="A15" s="101"/>
      <c r="B15" s="46" t="s">
        <v>440</v>
      </c>
      <c r="C15" s="104" t="s">
        <v>44</v>
      </c>
      <c r="D15" s="148">
        <v>73</v>
      </c>
      <c r="E15" s="104" t="s">
        <v>433</v>
      </c>
      <c r="F15" s="97"/>
      <c r="G15" s="97">
        <f t="shared" si="4"/>
        <v>219</v>
      </c>
      <c r="H15" s="97"/>
      <c r="I15" s="97"/>
      <c r="J15" s="97"/>
      <c r="K15" s="97"/>
      <c r="L15" s="97">
        <v>1</v>
      </c>
      <c r="M15" s="97"/>
      <c r="N15" s="97">
        <v>1</v>
      </c>
      <c r="O15" s="97"/>
      <c r="P15" s="97"/>
      <c r="Q15" s="97"/>
      <c r="R15" s="97"/>
      <c r="S15" s="97"/>
      <c r="T15" s="104"/>
      <c r="U15" s="78"/>
      <c r="V15" s="90">
        <f t="shared" si="6"/>
        <v>219</v>
      </c>
      <c r="W15" s="78"/>
      <c r="X15" s="78"/>
      <c r="Y15" s="78"/>
      <c r="Z15" s="78">
        <v>6</v>
      </c>
      <c r="AA15" s="78"/>
      <c r="AB15" s="78"/>
      <c r="AC15" s="78">
        <v>3</v>
      </c>
      <c r="AD15" s="78"/>
      <c r="AE15" s="78"/>
      <c r="AF15" s="78"/>
      <c r="AG15" s="78"/>
      <c r="AH15" s="78">
        <v>6</v>
      </c>
      <c r="AI15" s="78">
        <v>3</v>
      </c>
      <c r="AJ15" s="78"/>
      <c r="AK15" s="78">
        <f t="shared" si="5"/>
        <v>3</v>
      </c>
      <c r="AL15" s="78"/>
      <c r="AM15" s="101"/>
      <c r="AN15" s="101"/>
      <c r="AO15" s="101"/>
      <c r="AP15" s="101"/>
      <c r="AQ15" s="78"/>
      <c r="AR15" s="78"/>
      <c r="AS15" s="78">
        <f t="shared" si="1"/>
        <v>219</v>
      </c>
      <c r="AT15" s="78"/>
      <c r="AU15" s="78"/>
      <c r="AV15" s="78">
        <v>3</v>
      </c>
      <c r="AW15" s="78"/>
      <c r="AX15" s="78">
        <f t="shared" si="2"/>
        <v>6</v>
      </c>
      <c r="AY15" s="78">
        <f t="shared" si="3"/>
        <v>0</v>
      </c>
      <c r="AZ15" s="78"/>
      <c r="BA15" s="79"/>
      <c r="BB15" s="114"/>
      <c r="BC15" s="81"/>
      <c r="BD15" s="108"/>
      <c r="BE15" s="109"/>
      <c r="BF15" s="109"/>
      <c r="BG15" s="110"/>
      <c r="BH15" s="110"/>
      <c r="BI15" s="111"/>
    </row>
    <row r="16" spans="1:61" s="125" customFormat="1" ht="16.5" x14ac:dyDescent="0.25">
      <c r="A16" s="78">
        <v>2</v>
      </c>
      <c r="B16" s="86" t="s">
        <v>441</v>
      </c>
      <c r="C16" s="87"/>
      <c r="D16" s="90">
        <f>SUM(D17:D36)</f>
        <v>831</v>
      </c>
      <c r="E16" s="90">
        <f t="shared" ref="E16:AZ16" si="7">SUM(E17:E36)</f>
        <v>0</v>
      </c>
      <c r="F16" s="90">
        <f t="shared" si="7"/>
        <v>0</v>
      </c>
      <c r="G16" s="90">
        <f t="shared" si="7"/>
        <v>0</v>
      </c>
      <c r="H16" s="90">
        <f t="shared" si="7"/>
        <v>2502</v>
      </c>
      <c r="I16" s="90">
        <f t="shared" si="7"/>
        <v>0</v>
      </c>
      <c r="J16" s="90">
        <f t="shared" si="7"/>
        <v>1</v>
      </c>
      <c r="K16" s="90">
        <f t="shared" si="7"/>
        <v>8</v>
      </c>
      <c r="L16" s="90">
        <f t="shared" si="7"/>
        <v>4</v>
      </c>
      <c r="M16" s="90">
        <f t="shared" si="7"/>
        <v>5</v>
      </c>
      <c r="N16" s="90">
        <f t="shared" si="7"/>
        <v>2</v>
      </c>
      <c r="O16" s="90">
        <f t="shared" si="7"/>
        <v>1</v>
      </c>
      <c r="P16" s="90">
        <f t="shared" si="7"/>
        <v>1</v>
      </c>
      <c r="Q16" s="90">
        <f t="shared" si="7"/>
        <v>0</v>
      </c>
      <c r="R16" s="90">
        <f t="shared" si="7"/>
        <v>0</v>
      </c>
      <c r="S16" s="90">
        <f t="shared" si="7"/>
        <v>0</v>
      </c>
      <c r="T16" s="90">
        <f t="shared" si="7"/>
        <v>1</v>
      </c>
      <c r="U16" s="90">
        <f t="shared" si="7"/>
        <v>0</v>
      </c>
      <c r="V16" s="90">
        <f t="shared" si="7"/>
        <v>0</v>
      </c>
      <c r="W16" s="90">
        <f t="shared" si="7"/>
        <v>2502</v>
      </c>
      <c r="X16" s="90">
        <f t="shared" si="7"/>
        <v>0</v>
      </c>
      <c r="Y16" s="90">
        <f t="shared" si="7"/>
        <v>0</v>
      </c>
      <c r="Z16" s="90">
        <f t="shared" si="7"/>
        <v>0</v>
      </c>
      <c r="AA16" s="90">
        <f t="shared" si="7"/>
        <v>6</v>
      </c>
      <c r="AB16" s="90">
        <f t="shared" si="7"/>
        <v>0</v>
      </c>
      <c r="AC16" s="90">
        <f t="shared" si="7"/>
        <v>3</v>
      </c>
      <c r="AD16" s="90">
        <f t="shared" si="7"/>
        <v>0</v>
      </c>
      <c r="AE16" s="90">
        <f t="shared" si="7"/>
        <v>3</v>
      </c>
      <c r="AF16" s="90">
        <f t="shared" si="7"/>
        <v>0</v>
      </c>
      <c r="AG16" s="90">
        <f t="shared" si="7"/>
        <v>1</v>
      </c>
      <c r="AH16" s="90">
        <f t="shared" si="7"/>
        <v>65</v>
      </c>
      <c r="AI16" s="90">
        <f t="shared" si="7"/>
        <v>36</v>
      </c>
      <c r="AJ16" s="90">
        <f t="shared" si="7"/>
        <v>0</v>
      </c>
      <c r="AK16" s="90">
        <f t="shared" si="7"/>
        <v>0</v>
      </c>
      <c r="AL16" s="90">
        <f t="shared" si="7"/>
        <v>36</v>
      </c>
      <c r="AM16" s="90">
        <f t="shared" si="7"/>
        <v>0</v>
      </c>
      <c r="AN16" s="90">
        <f t="shared" si="7"/>
        <v>3</v>
      </c>
      <c r="AO16" s="90">
        <f t="shared" si="7"/>
        <v>6</v>
      </c>
      <c r="AP16" s="90">
        <f t="shared" si="7"/>
        <v>12</v>
      </c>
      <c r="AQ16" s="90">
        <f t="shared" si="7"/>
        <v>0</v>
      </c>
      <c r="AR16" s="90">
        <f t="shared" si="7"/>
        <v>0</v>
      </c>
      <c r="AS16" s="90">
        <f t="shared" si="7"/>
        <v>0</v>
      </c>
      <c r="AT16" s="90">
        <f t="shared" si="7"/>
        <v>2502</v>
      </c>
      <c r="AU16" s="90">
        <f t="shared" si="7"/>
        <v>0</v>
      </c>
      <c r="AV16" s="90">
        <f t="shared" si="7"/>
        <v>0</v>
      </c>
      <c r="AW16" s="90">
        <f t="shared" si="7"/>
        <v>36</v>
      </c>
      <c r="AX16" s="90">
        <f t="shared" si="7"/>
        <v>65</v>
      </c>
      <c r="AY16" s="90">
        <f t="shared" si="7"/>
        <v>9</v>
      </c>
      <c r="AZ16" s="90">
        <f t="shared" si="7"/>
        <v>120</v>
      </c>
      <c r="BA16" s="90">
        <f>SUM(BA17:BA36)</f>
        <v>0</v>
      </c>
      <c r="BB16" s="147"/>
      <c r="BC16" s="120"/>
      <c r="BD16" s="121"/>
      <c r="BE16" s="122"/>
      <c r="BF16" s="122"/>
      <c r="BG16" s="123"/>
      <c r="BH16" s="123"/>
      <c r="BI16" s="124"/>
    </row>
    <row r="17" spans="1:61" s="70" customFormat="1" ht="16.5" x14ac:dyDescent="0.25">
      <c r="A17" s="101"/>
      <c r="B17" s="150">
        <v>77</v>
      </c>
      <c r="C17" s="104" t="s">
        <v>442</v>
      </c>
      <c r="D17" s="148"/>
      <c r="E17" s="104" t="s">
        <v>443</v>
      </c>
      <c r="F17" s="97"/>
      <c r="G17" s="97"/>
      <c r="H17" s="97">
        <v>9</v>
      </c>
      <c r="I17" s="97"/>
      <c r="J17" s="97"/>
      <c r="K17" s="97"/>
      <c r="L17" s="97"/>
      <c r="M17" s="97">
        <v>1</v>
      </c>
      <c r="N17" s="97"/>
      <c r="O17" s="97"/>
      <c r="P17" s="97"/>
      <c r="Q17" s="97"/>
      <c r="R17" s="97"/>
      <c r="S17" s="97"/>
      <c r="T17" s="104"/>
      <c r="U17" s="78"/>
      <c r="V17" s="78"/>
      <c r="W17" s="78">
        <v>9</v>
      </c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>
        <v>1</v>
      </c>
      <c r="AI17" s="78">
        <v>3</v>
      </c>
      <c r="AJ17" s="78"/>
      <c r="AK17" s="78"/>
      <c r="AL17" s="78">
        <f>AI17</f>
        <v>3</v>
      </c>
      <c r="AM17" s="101"/>
      <c r="AN17" s="101"/>
      <c r="AO17" s="101"/>
      <c r="AP17" s="101"/>
      <c r="AQ17" s="78"/>
      <c r="AR17" s="78"/>
      <c r="AS17" s="78"/>
      <c r="AT17" s="90">
        <f t="shared" ref="AT17:AT36" si="8">H17</f>
        <v>9</v>
      </c>
      <c r="AU17" s="78"/>
      <c r="AV17" s="78"/>
      <c r="AW17" s="78">
        <f t="shared" ref="AW17:AW36" si="9">AI17</f>
        <v>3</v>
      </c>
      <c r="AX17" s="78">
        <f>AH17</f>
        <v>1</v>
      </c>
      <c r="AY17" s="78">
        <f t="shared" ref="AY17:AY25" si="10">AP17</f>
        <v>0</v>
      </c>
      <c r="AZ17" s="78"/>
      <c r="BA17" s="79"/>
      <c r="BB17" s="114"/>
      <c r="BC17" s="81"/>
      <c r="BD17" s="108"/>
      <c r="BE17" s="109"/>
      <c r="BF17" s="109"/>
      <c r="BG17" s="110"/>
      <c r="BH17" s="110"/>
      <c r="BI17" s="111"/>
    </row>
    <row r="18" spans="1:61" s="70" customFormat="1" ht="16.5" x14ac:dyDescent="0.25">
      <c r="A18" s="101"/>
      <c r="B18" s="46" t="s">
        <v>444</v>
      </c>
      <c r="C18" s="104" t="s">
        <v>288</v>
      </c>
      <c r="D18" s="148">
        <v>27</v>
      </c>
      <c r="E18" s="104" t="s">
        <v>433</v>
      </c>
      <c r="F18" s="97"/>
      <c r="G18" s="97"/>
      <c r="H18" s="106">
        <f t="shared" ref="H18:H36" si="11">D18*3</f>
        <v>81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05">
        <v>1</v>
      </c>
      <c r="U18" s="78"/>
      <c r="V18" s="78"/>
      <c r="W18" s="90">
        <f>H18</f>
        <v>81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>
        <v>6</v>
      </c>
      <c r="AI18" s="78"/>
      <c r="AJ18" s="78"/>
      <c r="AK18" s="78"/>
      <c r="AL18" s="78">
        <f t="shared" ref="AL18:AL36" si="12">AI18</f>
        <v>0</v>
      </c>
      <c r="AM18" s="101"/>
      <c r="AN18" s="101">
        <v>3</v>
      </c>
      <c r="AO18" s="101"/>
      <c r="AP18" s="101"/>
      <c r="AQ18" s="78"/>
      <c r="AR18" s="78"/>
      <c r="AS18" s="78"/>
      <c r="AT18" s="90">
        <f t="shared" si="8"/>
        <v>81</v>
      </c>
      <c r="AU18" s="78"/>
      <c r="AV18" s="78"/>
      <c r="AW18" s="78">
        <f t="shared" si="9"/>
        <v>0</v>
      </c>
      <c r="AX18" s="78">
        <f t="shared" ref="AX18:AX36" si="13">AH18</f>
        <v>6</v>
      </c>
      <c r="AY18" s="78">
        <f t="shared" si="10"/>
        <v>0</v>
      </c>
      <c r="AZ18" s="78"/>
      <c r="BA18" s="79"/>
      <c r="BB18" s="114"/>
      <c r="BC18" s="81"/>
      <c r="BD18" s="108"/>
      <c r="BE18" s="109"/>
      <c r="BF18" s="109"/>
      <c r="BG18" s="110"/>
      <c r="BH18" s="110"/>
      <c r="BI18" s="111"/>
    </row>
    <row r="19" spans="1:61" s="70" customFormat="1" ht="16.5" x14ac:dyDescent="0.25">
      <c r="A19" s="101"/>
      <c r="B19" s="46" t="s">
        <v>445</v>
      </c>
      <c r="C19" s="104" t="s">
        <v>226</v>
      </c>
      <c r="D19" s="148">
        <v>44</v>
      </c>
      <c r="E19" s="104" t="s">
        <v>433</v>
      </c>
      <c r="F19" s="97"/>
      <c r="G19" s="97"/>
      <c r="H19" s="106">
        <f t="shared" si="11"/>
        <v>132</v>
      </c>
      <c r="I19" s="97"/>
      <c r="J19" s="97"/>
      <c r="K19" s="97"/>
      <c r="L19" s="97"/>
      <c r="M19" s="97">
        <v>1</v>
      </c>
      <c r="N19" s="97"/>
      <c r="O19" s="97"/>
      <c r="P19" s="97"/>
      <c r="Q19" s="97"/>
      <c r="R19" s="97"/>
      <c r="S19" s="97"/>
      <c r="T19" s="104"/>
      <c r="U19" s="78"/>
      <c r="V19" s="78"/>
      <c r="W19" s="90">
        <f t="shared" ref="W19:W36" si="14">H19</f>
        <v>132</v>
      </c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>
        <v>1</v>
      </c>
      <c r="AI19" s="78">
        <v>6</v>
      </c>
      <c r="AJ19" s="78"/>
      <c r="AK19" s="78"/>
      <c r="AL19" s="78">
        <f t="shared" si="12"/>
        <v>6</v>
      </c>
      <c r="AM19" s="101"/>
      <c r="AN19" s="101"/>
      <c r="AO19" s="101"/>
      <c r="AP19" s="101"/>
      <c r="AQ19" s="78"/>
      <c r="AR19" s="78"/>
      <c r="AS19" s="78"/>
      <c r="AT19" s="90">
        <f t="shared" si="8"/>
        <v>132</v>
      </c>
      <c r="AU19" s="78"/>
      <c r="AV19" s="78"/>
      <c r="AW19" s="78">
        <f t="shared" si="9"/>
        <v>6</v>
      </c>
      <c r="AX19" s="78">
        <f t="shared" si="13"/>
        <v>1</v>
      </c>
      <c r="AY19" s="78">
        <f t="shared" si="10"/>
        <v>0</v>
      </c>
      <c r="AZ19" s="78"/>
      <c r="BA19" s="79"/>
      <c r="BB19" s="114"/>
      <c r="BC19" s="81"/>
      <c r="BD19" s="108"/>
      <c r="BE19" s="109"/>
      <c r="BF19" s="109"/>
      <c r="BG19" s="110"/>
      <c r="BH19" s="110"/>
      <c r="BI19" s="111"/>
    </row>
    <row r="20" spans="1:61" s="70" customFormat="1" ht="16.5" x14ac:dyDescent="0.25">
      <c r="A20" s="101"/>
      <c r="B20" s="46" t="s">
        <v>446</v>
      </c>
      <c r="C20" s="104" t="s">
        <v>435</v>
      </c>
      <c r="D20" s="148">
        <v>49</v>
      </c>
      <c r="E20" s="104" t="s">
        <v>433</v>
      </c>
      <c r="F20" s="97"/>
      <c r="G20" s="97"/>
      <c r="H20" s="106">
        <f t="shared" si="11"/>
        <v>147</v>
      </c>
      <c r="I20" s="97"/>
      <c r="J20" s="97"/>
      <c r="K20" s="97"/>
      <c r="L20" s="97">
        <v>1</v>
      </c>
      <c r="M20" s="97"/>
      <c r="N20" s="97"/>
      <c r="O20" s="97"/>
      <c r="P20" s="97"/>
      <c r="Q20" s="97"/>
      <c r="R20" s="97"/>
      <c r="S20" s="97"/>
      <c r="T20" s="104"/>
      <c r="U20" s="78"/>
      <c r="V20" s="78"/>
      <c r="W20" s="90">
        <f t="shared" si="14"/>
        <v>147</v>
      </c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>
        <v>3</v>
      </c>
      <c r="AI20" s="78"/>
      <c r="AJ20" s="78"/>
      <c r="AK20" s="78"/>
      <c r="AL20" s="78">
        <f t="shared" si="12"/>
        <v>0</v>
      </c>
      <c r="AM20" s="101"/>
      <c r="AN20" s="101"/>
      <c r="AO20" s="101"/>
      <c r="AP20" s="101"/>
      <c r="AQ20" s="78"/>
      <c r="AR20" s="78"/>
      <c r="AS20" s="78"/>
      <c r="AT20" s="90">
        <f t="shared" si="8"/>
        <v>147</v>
      </c>
      <c r="AU20" s="78"/>
      <c r="AV20" s="78"/>
      <c r="AW20" s="78">
        <f t="shared" si="9"/>
        <v>0</v>
      </c>
      <c r="AX20" s="78">
        <f t="shared" si="13"/>
        <v>3</v>
      </c>
      <c r="AY20" s="78">
        <f t="shared" si="10"/>
        <v>0</v>
      </c>
      <c r="AZ20" s="78">
        <v>12</v>
      </c>
      <c r="BA20" s="79"/>
      <c r="BB20" s="114"/>
      <c r="BC20" s="81"/>
      <c r="BD20" s="108"/>
      <c r="BE20" s="109"/>
      <c r="BF20" s="109"/>
      <c r="BG20" s="110"/>
      <c r="BH20" s="110"/>
      <c r="BI20" s="111"/>
    </row>
    <row r="21" spans="1:61" s="70" customFormat="1" ht="16.5" x14ac:dyDescent="0.25">
      <c r="A21" s="101"/>
      <c r="B21" s="46" t="s">
        <v>447</v>
      </c>
      <c r="C21" s="104" t="s">
        <v>435</v>
      </c>
      <c r="D21" s="148">
        <v>49</v>
      </c>
      <c r="E21" s="104" t="s">
        <v>433</v>
      </c>
      <c r="F21" s="97"/>
      <c r="G21" s="97"/>
      <c r="H21" s="106">
        <f t="shared" si="11"/>
        <v>147</v>
      </c>
      <c r="I21" s="97"/>
      <c r="J21" s="97"/>
      <c r="K21" s="97"/>
      <c r="L21" s="97">
        <v>1</v>
      </c>
      <c r="M21" s="97"/>
      <c r="N21" s="97"/>
      <c r="O21" s="97"/>
      <c r="P21" s="97"/>
      <c r="Q21" s="97"/>
      <c r="R21" s="97"/>
      <c r="S21" s="97"/>
      <c r="T21" s="104"/>
      <c r="U21" s="78"/>
      <c r="V21" s="78"/>
      <c r="W21" s="90">
        <f t="shared" si="14"/>
        <v>147</v>
      </c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>
        <v>3</v>
      </c>
      <c r="AI21" s="78"/>
      <c r="AJ21" s="78"/>
      <c r="AK21" s="78"/>
      <c r="AL21" s="78">
        <f t="shared" si="12"/>
        <v>0</v>
      </c>
      <c r="AM21" s="101"/>
      <c r="AN21" s="101"/>
      <c r="AO21" s="101"/>
      <c r="AP21" s="101"/>
      <c r="AQ21" s="78"/>
      <c r="AR21" s="78"/>
      <c r="AS21" s="78"/>
      <c r="AT21" s="90">
        <f t="shared" si="8"/>
        <v>147</v>
      </c>
      <c r="AU21" s="78"/>
      <c r="AV21" s="78"/>
      <c r="AW21" s="78">
        <f t="shared" si="9"/>
        <v>0</v>
      </c>
      <c r="AX21" s="78">
        <f t="shared" si="13"/>
        <v>3</v>
      </c>
      <c r="AY21" s="78">
        <f t="shared" si="10"/>
        <v>0</v>
      </c>
      <c r="AZ21" s="78">
        <v>12</v>
      </c>
      <c r="BA21" s="79"/>
      <c r="BB21" s="114"/>
      <c r="BC21" s="81"/>
      <c r="BD21" s="108"/>
      <c r="BE21" s="109"/>
      <c r="BF21" s="109"/>
      <c r="BG21" s="110"/>
      <c r="BH21" s="110"/>
      <c r="BI21" s="111"/>
    </row>
    <row r="22" spans="1:61" s="70" customFormat="1" ht="16.5" x14ac:dyDescent="0.25">
      <c r="A22" s="101"/>
      <c r="B22" s="46" t="s">
        <v>448</v>
      </c>
      <c r="C22" s="104" t="s">
        <v>226</v>
      </c>
      <c r="D22" s="148">
        <v>47</v>
      </c>
      <c r="E22" s="104" t="s">
        <v>433</v>
      </c>
      <c r="F22" s="97"/>
      <c r="G22" s="97"/>
      <c r="H22" s="106">
        <f t="shared" si="11"/>
        <v>141</v>
      </c>
      <c r="I22" s="97"/>
      <c r="J22" s="97"/>
      <c r="K22" s="97"/>
      <c r="L22" s="97"/>
      <c r="M22" s="97"/>
      <c r="N22" s="97"/>
      <c r="O22" s="97">
        <v>1</v>
      </c>
      <c r="P22" s="97"/>
      <c r="Q22" s="97"/>
      <c r="R22" s="97"/>
      <c r="S22" s="97"/>
      <c r="T22" s="104"/>
      <c r="U22" s="78"/>
      <c r="V22" s="78"/>
      <c r="W22" s="90">
        <f t="shared" si="14"/>
        <v>141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>
        <v>6</v>
      </c>
      <c r="AI22" s="78"/>
      <c r="AJ22" s="78"/>
      <c r="AK22" s="78"/>
      <c r="AL22" s="78">
        <f t="shared" si="12"/>
        <v>0</v>
      </c>
      <c r="AM22" s="101"/>
      <c r="AN22" s="101"/>
      <c r="AO22" s="101">
        <v>3</v>
      </c>
      <c r="AP22" s="101"/>
      <c r="AQ22" s="78"/>
      <c r="AR22" s="78"/>
      <c r="AS22" s="78"/>
      <c r="AT22" s="90">
        <f t="shared" si="8"/>
        <v>141</v>
      </c>
      <c r="AU22" s="78"/>
      <c r="AV22" s="78"/>
      <c r="AW22" s="78">
        <f t="shared" si="9"/>
        <v>0</v>
      </c>
      <c r="AX22" s="78">
        <f t="shared" si="13"/>
        <v>6</v>
      </c>
      <c r="AY22" s="78">
        <f t="shared" si="10"/>
        <v>0</v>
      </c>
      <c r="AZ22" s="78"/>
      <c r="BA22" s="79"/>
      <c r="BB22" s="114"/>
      <c r="BC22" s="81"/>
      <c r="BD22" s="108"/>
      <c r="BE22" s="109"/>
      <c r="BF22" s="109"/>
      <c r="BG22" s="110"/>
      <c r="BH22" s="110"/>
      <c r="BI22" s="111"/>
    </row>
    <row r="23" spans="1:61" s="70" customFormat="1" ht="16.5" x14ac:dyDescent="0.25">
      <c r="A23" s="101"/>
      <c r="B23" s="46" t="s">
        <v>449</v>
      </c>
      <c r="C23" s="104" t="s">
        <v>288</v>
      </c>
      <c r="D23" s="148">
        <v>47</v>
      </c>
      <c r="E23" s="104" t="s">
        <v>433</v>
      </c>
      <c r="F23" s="97"/>
      <c r="G23" s="97"/>
      <c r="H23" s="106">
        <f t="shared" si="11"/>
        <v>141</v>
      </c>
      <c r="I23" s="97"/>
      <c r="J23" s="97"/>
      <c r="K23" s="97">
        <v>1</v>
      </c>
      <c r="L23" s="97"/>
      <c r="M23" s="97"/>
      <c r="N23" s="97"/>
      <c r="O23" s="97"/>
      <c r="P23" s="97"/>
      <c r="Q23" s="97"/>
      <c r="R23" s="97"/>
      <c r="S23" s="97"/>
      <c r="T23" s="104"/>
      <c r="U23" s="78"/>
      <c r="V23" s="78"/>
      <c r="W23" s="90">
        <f t="shared" si="14"/>
        <v>141</v>
      </c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>
        <v>3</v>
      </c>
      <c r="AI23" s="78"/>
      <c r="AJ23" s="78"/>
      <c r="AK23" s="78"/>
      <c r="AL23" s="78">
        <f t="shared" si="12"/>
        <v>0</v>
      </c>
      <c r="AM23" s="101"/>
      <c r="AN23" s="101"/>
      <c r="AO23" s="101"/>
      <c r="AP23" s="101"/>
      <c r="AQ23" s="78"/>
      <c r="AR23" s="78"/>
      <c r="AS23" s="78"/>
      <c r="AT23" s="90">
        <f t="shared" si="8"/>
        <v>141</v>
      </c>
      <c r="AU23" s="78"/>
      <c r="AV23" s="78"/>
      <c r="AW23" s="78">
        <f t="shared" si="9"/>
        <v>0</v>
      </c>
      <c r="AX23" s="78">
        <f t="shared" si="13"/>
        <v>3</v>
      </c>
      <c r="AY23" s="78">
        <f t="shared" si="10"/>
        <v>0</v>
      </c>
      <c r="AZ23" s="78">
        <v>12</v>
      </c>
      <c r="BA23" s="79"/>
      <c r="BB23" s="114"/>
      <c r="BC23" s="81"/>
      <c r="BD23" s="108"/>
      <c r="BE23" s="109"/>
      <c r="BF23" s="109"/>
      <c r="BG23" s="110"/>
      <c r="BH23" s="110"/>
      <c r="BI23" s="111"/>
    </row>
    <row r="24" spans="1:61" s="70" customFormat="1" ht="16.5" x14ac:dyDescent="0.25">
      <c r="A24" s="101"/>
      <c r="B24" s="46" t="s">
        <v>450</v>
      </c>
      <c r="C24" s="104" t="s">
        <v>288</v>
      </c>
      <c r="D24" s="148">
        <v>45</v>
      </c>
      <c r="E24" s="104" t="s">
        <v>433</v>
      </c>
      <c r="F24" s="97"/>
      <c r="G24" s="97"/>
      <c r="H24" s="106">
        <f t="shared" si="11"/>
        <v>135</v>
      </c>
      <c r="I24" s="97"/>
      <c r="J24" s="97"/>
      <c r="K24" s="97">
        <v>1</v>
      </c>
      <c r="L24" s="97"/>
      <c r="M24" s="97"/>
      <c r="N24" s="97"/>
      <c r="O24" s="97"/>
      <c r="P24" s="97"/>
      <c r="Q24" s="97"/>
      <c r="R24" s="97"/>
      <c r="S24" s="97"/>
      <c r="T24" s="104"/>
      <c r="U24" s="78"/>
      <c r="V24" s="78"/>
      <c r="W24" s="90">
        <f t="shared" si="14"/>
        <v>135</v>
      </c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>
        <v>3</v>
      </c>
      <c r="AI24" s="78"/>
      <c r="AJ24" s="78"/>
      <c r="AK24" s="78"/>
      <c r="AL24" s="78">
        <f t="shared" si="12"/>
        <v>0</v>
      </c>
      <c r="AM24" s="101"/>
      <c r="AN24" s="101"/>
      <c r="AO24" s="101"/>
      <c r="AP24" s="101"/>
      <c r="AQ24" s="78"/>
      <c r="AR24" s="78"/>
      <c r="AS24" s="78"/>
      <c r="AT24" s="90">
        <f t="shared" si="8"/>
        <v>135</v>
      </c>
      <c r="AU24" s="78"/>
      <c r="AV24" s="78"/>
      <c r="AW24" s="78">
        <f t="shared" si="9"/>
        <v>0</v>
      </c>
      <c r="AX24" s="78">
        <f t="shared" si="13"/>
        <v>3</v>
      </c>
      <c r="AY24" s="78">
        <f t="shared" si="10"/>
        <v>0</v>
      </c>
      <c r="AZ24" s="78">
        <v>12</v>
      </c>
      <c r="BA24" s="79"/>
      <c r="BB24" s="114"/>
      <c r="BC24" s="81"/>
      <c r="BD24" s="108"/>
      <c r="BE24" s="109"/>
      <c r="BF24" s="109"/>
      <c r="BG24" s="110"/>
      <c r="BH24" s="110"/>
      <c r="BI24" s="111"/>
    </row>
    <row r="25" spans="1:61" s="70" customFormat="1" ht="16.5" x14ac:dyDescent="0.25">
      <c r="A25" s="101"/>
      <c r="B25" s="46" t="s">
        <v>451</v>
      </c>
      <c r="C25" s="104" t="s">
        <v>288</v>
      </c>
      <c r="D25" s="148">
        <v>35</v>
      </c>
      <c r="E25" s="104" t="s">
        <v>433</v>
      </c>
      <c r="F25" s="97"/>
      <c r="G25" s="97"/>
      <c r="H25" s="106">
        <f t="shared" si="11"/>
        <v>105</v>
      </c>
      <c r="I25" s="97"/>
      <c r="J25" s="97">
        <v>1</v>
      </c>
      <c r="K25" s="97"/>
      <c r="L25" s="97"/>
      <c r="M25" s="97"/>
      <c r="N25" s="97"/>
      <c r="O25" s="97"/>
      <c r="P25" s="97"/>
      <c r="Q25" s="97"/>
      <c r="R25" s="97"/>
      <c r="S25" s="97"/>
      <c r="T25" s="104"/>
      <c r="U25" s="78"/>
      <c r="V25" s="78"/>
      <c r="W25" s="90">
        <f t="shared" si="14"/>
        <v>105</v>
      </c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>
        <v>3</v>
      </c>
      <c r="AI25" s="78"/>
      <c r="AJ25" s="78"/>
      <c r="AK25" s="78"/>
      <c r="AL25" s="78">
        <f t="shared" si="12"/>
        <v>0</v>
      </c>
      <c r="AM25" s="101"/>
      <c r="AN25" s="101"/>
      <c r="AO25" s="101"/>
      <c r="AP25" s="101"/>
      <c r="AQ25" s="78"/>
      <c r="AR25" s="78"/>
      <c r="AS25" s="78"/>
      <c r="AT25" s="90">
        <f t="shared" si="8"/>
        <v>105</v>
      </c>
      <c r="AU25" s="78"/>
      <c r="AV25" s="78"/>
      <c r="AW25" s="78">
        <f t="shared" si="9"/>
        <v>0</v>
      </c>
      <c r="AX25" s="78">
        <f t="shared" si="13"/>
        <v>3</v>
      </c>
      <c r="AY25" s="78">
        <f t="shared" si="10"/>
        <v>0</v>
      </c>
      <c r="AZ25" s="78"/>
      <c r="BA25" s="79"/>
      <c r="BB25" s="114"/>
      <c r="BC25" s="81"/>
      <c r="BD25" s="108"/>
      <c r="BE25" s="109"/>
      <c r="BF25" s="109"/>
      <c r="BG25" s="110"/>
      <c r="BH25" s="110"/>
      <c r="BI25" s="111"/>
    </row>
    <row r="26" spans="1:61" s="70" customFormat="1" ht="16.5" x14ac:dyDescent="0.25">
      <c r="A26" s="101"/>
      <c r="B26" s="46" t="s">
        <v>452</v>
      </c>
      <c r="C26" s="104" t="s">
        <v>44</v>
      </c>
      <c r="D26" s="148">
        <v>25</v>
      </c>
      <c r="E26" s="104" t="s">
        <v>433</v>
      </c>
      <c r="F26" s="97"/>
      <c r="G26" s="97"/>
      <c r="H26" s="106">
        <f t="shared" si="11"/>
        <v>75</v>
      </c>
      <c r="I26" s="97"/>
      <c r="J26" s="97"/>
      <c r="K26" s="97">
        <v>2</v>
      </c>
      <c r="L26" s="97"/>
      <c r="M26" s="97"/>
      <c r="N26" s="97"/>
      <c r="O26" s="97"/>
      <c r="P26" s="97"/>
      <c r="Q26" s="97"/>
      <c r="R26" s="97"/>
      <c r="S26" s="97"/>
      <c r="T26" s="104"/>
      <c r="U26" s="78"/>
      <c r="V26" s="78"/>
      <c r="W26" s="90">
        <f t="shared" si="14"/>
        <v>75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>
        <v>6</v>
      </c>
      <c r="AI26" s="78"/>
      <c r="AJ26" s="78"/>
      <c r="AK26" s="78"/>
      <c r="AL26" s="78">
        <f t="shared" si="12"/>
        <v>0</v>
      </c>
      <c r="AM26" s="101"/>
      <c r="AN26" s="101"/>
      <c r="AO26" s="101"/>
      <c r="AP26" s="101">
        <v>6</v>
      </c>
      <c r="AQ26" s="78"/>
      <c r="AR26" s="78"/>
      <c r="AS26" s="78"/>
      <c r="AT26" s="90">
        <f t="shared" si="8"/>
        <v>75</v>
      </c>
      <c r="AU26" s="78"/>
      <c r="AV26" s="78"/>
      <c r="AW26" s="78">
        <f t="shared" si="9"/>
        <v>0</v>
      </c>
      <c r="AX26" s="78">
        <f t="shared" si="13"/>
        <v>6</v>
      </c>
      <c r="AY26" s="78">
        <f>AP26-3</f>
        <v>3</v>
      </c>
      <c r="AZ26" s="78">
        <v>24</v>
      </c>
      <c r="BA26" s="79"/>
      <c r="BB26" s="114"/>
      <c r="BC26" s="81" t="s">
        <v>453</v>
      </c>
      <c r="BD26" s="108"/>
      <c r="BE26" s="109"/>
      <c r="BF26" s="109"/>
      <c r="BG26" s="110"/>
      <c r="BH26" s="110"/>
      <c r="BI26" s="111"/>
    </row>
    <row r="27" spans="1:61" s="70" customFormat="1" ht="16.5" x14ac:dyDescent="0.25">
      <c r="A27" s="101"/>
      <c r="B27" s="46" t="s">
        <v>454</v>
      </c>
      <c r="C27" s="104" t="s">
        <v>226</v>
      </c>
      <c r="D27" s="148">
        <v>35</v>
      </c>
      <c r="E27" s="104" t="s">
        <v>433</v>
      </c>
      <c r="F27" s="97"/>
      <c r="G27" s="97"/>
      <c r="H27" s="106">
        <f t="shared" si="11"/>
        <v>105</v>
      </c>
      <c r="I27" s="97"/>
      <c r="J27" s="97"/>
      <c r="K27" s="97"/>
      <c r="L27" s="97"/>
      <c r="M27" s="97">
        <v>1</v>
      </c>
      <c r="N27" s="97"/>
      <c r="O27" s="97"/>
      <c r="P27" s="97"/>
      <c r="Q27" s="97"/>
      <c r="R27" s="97"/>
      <c r="S27" s="97"/>
      <c r="T27" s="104"/>
      <c r="U27" s="78"/>
      <c r="V27" s="78"/>
      <c r="W27" s="90">
        <f t="shared" si="14"/>
        <v>105</v>
      </c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>
        <v>1</v>
      </c>
      <c r="AI27" s="78">
        <v>6</v>
      </c>
      <c r="AJ27" s="78"/>
      <c r="AK27" s="78"/>
      <c r="AL27" s="78">
        <f t="shared" si="12"/>
        <v>6</v>
      </c>
      <c r="AM27" s="101"/>
      <c r="AN27" s="101"/>
      <c r="AO27" s="101"/>
      <c r="AP27" s="101"/>
      <c r="AQ27" s="78"/>
      <c r="AR27" s="78"/>
      <c r="AS27" s="78"/>
      <c r="AT27" s="90">
        <f t="shared" si="8"/>
        <v>105</v>
      </c>
      <c r="AU27" s="78"/>
      <c r="AV27" s="78"/>
      <c r="AW27" s="78">
        <f t="shared" si="9"/>
        <v>6</v>
      </c>
      <c r="AX27" s="78">
        <f t="shared" si="13"/>
        <v>1</v>
      </c>
      <c r="AY27" s="78">
        <f t="shared" ref="AY27:AY36" si="15">AP27</f>
        <v>0</v>
      </c>
      <c r="AZ27" s="78"/>
      <c r="BA27" s="79"/>
      <c r="BB27" s="114"/>
      <c r="BC27" s="81"/>
      <c r="BD27" s="108"/>
      <c r="BE27" s="109"/>
      <c r="BF27" s="109"/>
      <c r="BG27" s="110"/>
      <c r="BH27" s="110"/>
      <c r="BI27" s="111"/>
    </row>
    <row r="28" spans="1:61" s="70" customFormat="1" ht="16.5" x14ac:dyDescent="0.25">
      <c r="A28" s="101"/>
      <c r="B28" s="46" t="s">
        <v>455</v>
      </c>
      <c r="C28" s="104" t="s">
        <v>226</v>
      </c>
      <c r="D28" s="148">
        <v>52</v>
      </c>
      <c r="E28" s="104" t="s">
        <v>433</v>
      </c>
      <c r="F28" s="97"/>
      <c r="G28" s="97"/>
      <c r="H28" s="106">
        <f t="shared" si="11"/>
        <v>156</v>
      </c>
      <c r="I28" s="97"/>
      <c r="J28" s="97"/>
      <c r="K28" s="97"/>
      <c r="L28" s="97"/>
      <c r="M28" s="97"/>
      <c r="N28" s="97"/>
      <c r="O28" s="97"/>
      <c r="P28" s="97">
        <v>1</v>
      </c>
      <c r="Q28" s="97"/>
      <c r="R28" s="97"/>
      <c r="S28" s="97"/>
      <c r="T28" s="104"/>
      <c r="U28" s="78"/>
      <c r="V28" s="78"/>
      <c r="W28" s="90">
        <f t="shared" si="14"/>
        <v>156</v>
      </c>
      <c r="X28" s="78"/>
      <c r="Y28" s="78"/>
      <c r="Z28" s="78"/>
      <c r="AA28" s="78"/>
      <c r="AB28" s="78"/>
      <c r="AC28" s="78"/>
      <c r="AD28" s="78"/>
      <c r="AE28" s="78">
        <v>3</v>
      </c>
      <c r="AF28" s="78"/>
      <c r="AG28" s="78">
        <f>AE28/3</f>
        <v>1</v>
      </c>
      <c r="AH28" s="78">
        <v>2</v>
      </c>
      <c r="AI28" s="78">
        <v>6</v>
      </c>
      <c r="AJ28" s="78"/>
      <c r="AK28" s="78"/>
      <c r="AL28" s="78">
        <f t="shared" si="12"/>
        <v>6</v>
      </c>
      <c r="AM28" s="101"/>
      <c r="AN28" s="101"/>
      <c r="AO28" s="101">
        <v>3</v>
      </c>
      <c r="AP28" s="101"/>
      <c r="AQ28" s="78"/>
      <c r="AR28" s="78"/>
      <c r="AS28" s="78"/>
      <c r="AT28" s="90">
        <f t="shared" si="8"/>
        <v>156</v>
      </c>
      <c r="AU28" s="78"/>
      <c r="AV28" s="78"/>
      <c r="AW28" s="78">
        <f t="shared" si="9"/>
        <v>6</v>
      </c>
      <c r="AX28" s="78">
        <f t="shared" si="13"/>
        <v>2</v>
      </c>
      <c r="AY28" s="78">
        <f t="shared" si="15"/>
        <v>0</v>
      </c>
      <c r="AZ28" s="78"/>
      <c r="BA28" s="79"/>
      <c r="BB28" s="114"/>
      <c r="BC28" s="81"/>
      <c r="BD28" s="108"/>
      <c r="BE28" s="109"/>
      <c r="BF28" s="109"/>
      <c r="BG28" s="110"/>
      <c r="BH28" s="110"/>
      <c r="BI28" s="111"/>
    </row>
    <row r="29" spans="1:61" s="70" customFormat="1" ht="16.5" x14ac:dyDescent="0.25">
      <c r="A29" s="101"/>
      <c r="B29" s="46" t="s">
        <v>456</v>
      </c>
      <c r="C29" s="104" t="s">
        <v>288</v>
      </c>
      <c r="D29" s="148">
        <v>51</v>
      </c>
      <c r="E29" s="104" t="s">
        <v>433</v>
      </c>
      <c r="F29" s="97"/>
      <c r="G29" s="97"/>
      <c r="H29" s="106">
        <f t="shared" si="11"/>
        <v>153</v>
      </c>
      <c r="I29" s="97"/>
      <c r="J29" s="97"/>
      <c r="K29" s="97">
        <v>1</v>
      </c>
      <c r="L29" s="97"/>
      <c r="M29" s="97"/>
      <c r="N29" s="97"/>
      <c r="O29" s="97"/>
      <c r="P29" s="97"/>
      <c r="Q29" s="97"/>
      <c r="R29" s="97"/>
      <c r="S29" s="97"/>
      <c r="T29" s="104"/>
      <c r="U29" s="78"/>
      <c r="V29" s="78"/>
      <c r="W29" s="90">
        <f t="shared" si="14"/>
        <v>153</v>
      </c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>
        <v>3</v>
      </c>
      <c r="AI29" s="78"/>
      <c r="AJ29" s="78"/>
      <c r="AK29" s="78"/>
      <c r="AL29" s="78">
        <f t="shared" si="12"/>
        <v>0</v>
      </c>
      <c r="AM29" s="101"/>
      <c r="AN29" s="101"/>
      <c r="AO29" s="101"/>
      <c r="AP29" s="101"/>
      <c r="AQ29" s="78"/>
      <c r="AR29" s="78"/>
      <c r="AS29" s="78"/>
      <c r="AT29" s="90">
        <f t="shared" si="8"/>
        <v>153</v>
      </c>
      <c r="AU29" s="78"/>
      <c r="AV29" s="78"/>
      <c r="AW29" s="78">
        <f t="shared" si="9"/>
        <v>0</v>
      </c>
      <c r="AX29" s="78">
        <f t="shared" si="13"/>
        <v>3</v>
      </c>
      <c r="AY29" s="78">
        <f t="shared" si="15"/>
        <v>0</v>
      </c>
      <c r="AZ29" s="78">
        <v>12</v>
      </c>
      <c r="BA29" s="79"/>
      <c r="BB29" s="114"/>
      <c r="BC29" s="81"/>
      <c r="BD29" s="108"/>
      <c r="BE29" s="109"/>
      <c r="BF29" s="109"/>
      <c r="BG29" s="110"/>
      <c r="BH29" s="110"/>
      <c r="BI29" s="111"/>
    </row>
    <row r="30" spans="1:61" s="70" customFormat="1" ht="16.5" x14ac:dyDescent="0.25">
      <c r="A30" s="101"/>
      <c r="B30" s="46" t="s">
        <v>457</v>
      </c>
      <c r="C30" s="104" t="s">
        <v>288</v>
      </c>
      <c r="D30" s="148">
        <v>53</v>
      </c>
      <c r="E30" s="104" t="s">
        <v>433</v>
      </c>
      <c r="F30" s="97"/>
      <c r="G30" s="97"/>
      <c r="H30" s="106">
        <f t="shared" si="11"/>
        <v>159</v>
      </c>
      <c r="I30" s="97"/>
      <c r="J30" s="97"/>
      <c r="K30" s="97">
        <v>1</v>
      </c>
      <c r="L30" s="97"/>
      <c r="M30" s="97"/>
      <c r="N30" s="97"/>
      <c r="O30" s="97"/>
      <c r="P30" s="97"/>
      <c r="Q30" s="97"/>
      <c r="R30" s="97"/>
      <c r="S30" s="97"/>
      <c r="T30" s="104"/>
      <c r="U30" s="78"/>
      <c r="V30" s="78"/>
      <c r="W30" s="90">
        <f t="shared" si="14"/>
        <v>159</v>
      </c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>
        <v>3</v>
      </c>
      <c r="AI30" s="78"/>
      <c r="AJ30" s="78"/>
      <c r="AK30" s="78"/>
      <c r="AL30" s="78">
        <f t="shared" si="12"/>
        <v>0</v>
      </c>
      <c r="AM30" s="101"/>
      <c r="AN30" s="101"/>
      <c r="AO30" s="101"/>
      <c r="AP30" s="101"/>
      <c r="AQ30" s="78"/>
      <c r="AR30" s="78"/>
      <c r="AS30" s="78"/>
      <c r="AT30" s="90">
        <f t="shared" si="8"/>
        <v>159</v>
      </c>
      <c r="AU30" s="78"/>
      <c r="AV30" s="78"/>
      <c r="AW30" s="78">
        <f t="shared" si="9"/>
        <v>0</v>
      </c>
      <c r="AX30" s="78">
        <f t="shared" si="13"/>
        <v>3</v>
      </c>
      <c r="AY30" s="78">
        <f t="shared" si="15"/>
        <v>0</v>
      </c>
      <c r="AZ30" s="78">
        <v>12</v>
      </c>
      <c r="BA30" s="79"/>
      <c r="BB30" s="114"/>
      <c r="BC30" s="81"/>
      <c r="BD30" s="108"/>
      <c r="BE30" s="109"/>
      <c r="BF30" s="109"/>
      <c r="BG30" s="110"/>
      <c r="BH30" s="110"/>
      <c r="BI30" s="111"/>
    </row>
    <row r="31" spans="1:61" s="70" customFormat="1" ht="16.5" x14ac:dyDescent="0.25">
      <c r="A31" s="101"/>
      <c r="B31" s="46" t="s">
        <v>458</v>
      </c>
      <c r="C31" s="104" t="s">
        <v>288</v>
      </c>
      <c r="D31" s="148">
        <v>56</v>
      </c>
      <c r="E31" s="104" t="s">
        <v>433</v>
      </c>
      <c r="F31" s="97"/>
      <c r="G31" s="97"/>
      <c r="H31" s="106">
        <f t="shared" si="11"/>
        <v>168</v>
      </c>
      <c r="I31" s="97"/>
      <c r="J31" s="97"/>
      <c r="K31" s="97">
        <v>1</v>
      </c>
      <c r="L31" s="97"/>
      <c r="M31" s="97"/>
      <c r="N31" s="97"/>
      <c r="O31" s="97"/>
      <c r="P31" s="97"/>
      <c r="Q31" s="97"/>
      <c r="R31" s="97"/>
      <c r="S31" s="97"/>
      <c r="T31" s="104"/>
      <c r="U31" s="78"/>
      <c r="V31" s="78"/>
      <c r="W31" s="90">
        <f t="shared" si="14"/>
        <v>168</v>
      </c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>
        <v>3</v>
      </c>
      <c r="AI31" s="78"/>
      <c r="AJ31" s="78"/>
      <c r="AK31" s="78"/>
      <c r="AL31" s="78">
        <f t="shared" si="12"/>
        <v>0</v>
      </c>
      <c r="AM31" s="101"/>
      <c r="AN31" s="101"/>
      <c r="AO31" s="101"/>
      <c r="AP31" s="101"/>
      <c r="AQ31" s="78"/>
      <c r="AR31" s="78"/>
      <c r="AS31" s="78"/>
      <c r="AT31" s="90">
        <f t="shared" si="8"/>
        <v>168</v>
      </c>
      <c r="AU31" s="78"/>
      <c r="AV31" s="78"/>
      <c r="AW31" s="78">
        <f t="shared" si="9"/>
        <v>0</v>
      </c>
      <c r="AX31" s="78">
        <f t="shared" si="13"/>
        <v>3</v>
      </c>
      <c r="AY31" s="78">
        <f t="shared" si="15"/>
        <v>0</v>
      </c>
      <c r="AZ31" s="78">
        <v>12</v>
      </c>
      <c r="BA31" s="79"/>
      <c r="BB31" s="114"/>
      <c r="BC31" s="81"/>
      <c r="BD31" s="108"/>
      <c r="BE31" s="109"/>
      <c r="BF31" s="109"/>
      <c r="BG31" s="110"/>
      <c r="BH31" s="110"/>
      <c r="BI31" s="111"/>
    </row>
    <row r="32" spans="1:61" s="70" customFormat="1" ht="16.5" x14ac:dyDescent="0.25">
      <c r="A32" s="101"/>
      <c r="B32" s="46" t="s">
        <v>459</v>
      </c>
      <c r="C32" s="104" t="s">
        <v>288</v>
      </c>
      <c r="D32" s="148">
        <v>56</v>
      </c>
      <c r="E32" s="104" t="s">
        <v>433</v>
      </c>
      <c r="F32" s="97"/>
      <c r="G32" s="97"/>
      <c r="H32" s="106">
        <f t="shared" si="11"/>
        <v>168</v>
      </c>
      <c r="I32" s="97"/>
      <c r="J32" s="97"/>
      <c r="K32" s="97">
        <v>1</v>
      </c>
      <c r="L32" s="97"/>
      <c r="M32" s="97"/>
      <c r="N32" s="97"/>
      <c r="O32" s="97"/>
      <c r="P32" s="97"/>
      <c r="Q32" s="97"/>
      <c r="R32" s="97"/>
      <c r="S32" s="97"/>
      <c r="T32" s="104"/>
      <c r="U32" s="78"/>
      <c r="V32" s="78"/>
      <c r="W32" s="90">
        <f t="shared" si="14"/>
        <v>168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>
        <v>3</v>
      </c>
      <c r="AI32" s="78"/>
      <c r="AJ32" s="78"/>
      <c r="AK32" s="78"/>
      <c r="AL32" s="78">
        <f t="shared" si="12"/>
        <v>0</v>
      </c>
      <c r="AM32" s="101"/>
      <c r="AN32" s="101"/>
      <c r="AO32" s="101"/>
      <c r="AP32" s="101"/>
      <c r="AQ32" s="78"/>
      <c r="AR32" s="78"/>
      <c r="AS32" s="78"/>
      <c r="AT32" s="90">
        <f t="shared" si="8"/>
        <v>168</v>
      </c>
      <c r="AU32" s="78"/>
      <c r="AV32" s="78"/>
      <c r="AW32" s="78">
        <f t="shared" si="9"/>
        <v>0</v>
      </c>
      <c r="AX32" s="78">
        <f t="shared" si="13"/>
        <v>3</v>
      </c>
      <c r="AY32" s="78">
        <f t="shared" si="15"/>
        <v>0</v>
      </c>
      <c r="AZ32" s="78">
        <v>12</v>
      </c>
      <c r="BA32" s="79"/>
      <c r="BB32" s="114"/>
      <c r="BC32" s="81"/>
      <c r="BD32" s="108"/>
      <c r="BE32" s="109"/>
      <c r="BF32" s="109"/>
      <c r="BG32" s="110"/>
      <c r="BH32" s="110"/>
      <c r="BI32" s="111"/>
    </row>
    <row r="33" spans="1:61" s="70" customFormat="1" ht="16.5" x14ac:dyDescent="0.25">
      <c r="A33" s="101"/>
      <c r="B33" s="46" t="s">
        <v>460</v>
      </c>
      <c r="C33" s="104" t="s">
        <v>226</v>
      </c>
      <c r="D33" s="148">
        <v>57</v>
      </c>
      <c r="E33" s="104" t="s">
        <v>433</v>
      </c>
      <c r="F33" s="97"/>
      <c r="G33" s="97"/>
      <c r="H33" s="106">
        <f t="shared" si="11"/>
        <v>171</v>
      </c>
      <c r="I33" s="97"/>
      <c r="J33" s="97"/>
      <c r="K33" s="97"/>
      <c r="L33" s="97"/>
      <c r="M33" s="97">
        <v>1</v>
      </c>
      <c r="N33" s="97"/>
      <c r="O33" s="97"/>
      <c r="P33" s="97"/>
      <c r="Q33" s="97"/>
      <c r="R33" s="97"/>
      <c r="S33" s="97"/>
      <c r="T33" s="104"/>
      <c r="U33" s="78"/>
      <c r="V33" s="78"/>
      <c r="W33" s="90">
        <f t="shared" si="14"/>
        <v>171</v>
      </c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>
        <v>2</v>
      </c>
      <c r="AI33" s="78">
        <v>6</v>
      </c>
      <c r="AJ33" s="78"/>
      <c r="AK33" s="78"/>
      <c r="AL33" s="78">
        <f t="shared" si="12"/>
        <v>6</v>
      </c>
      <c r="AM33" s="101"/>
      <c r="AN33" s="101"/>
      <c r="AO33" s="101"/>
      <c r="AP33" s="101"/>
      <c r="AQ33" s="78"/>
      <c r="AR33" s="78"/>
      <c r="AS33" s="78"/>
      <c r="AT33" s="90">
        <f t="shared" si="8"/>
        <v>171</v>
      </c>
      <c r="AU33" s="78"/>
      <c r="AV33" s="78"/>
      <c r="AW33" s="78">
        <f t="shared" si="9"/>
        <v>6</v>
      </c>
      <c r="AX33" s="78">
        <f t="shared" si="13"/>
        <v>2</v>
      </c>
      <c r="AY33" s="78">
        <f t="shared" si="15"/>
        <v>0</v>
      </c>
      <c r="AZ33" s="78"/>
      <c r="BA33" s="79"/>
      <c r="BB33" s="114"/>
      <c r="BC33" s="81"/>
      <c r="BD33" s="108"/>
      <c r="BE33" s="109"/>
      <c r="BF33" s="109"/>
      <c r="BG33" s="110"/>
      <c r="BH33" s="110"/>
      <c r="BI33" s="111"/>
    </row>
    <row r="34" spans="1:61" s="70" customFormat="1" ht="16.5" x14ac:dyDescent="0.25">
      <c r="A34" s="101"/>
      <c r="B34" s="46" t="s">
        <v>461</v>
      </c>
      <c r="C34" s="104" t="s">
        <v>226</v>
      </c>
      <c r="D34" s="148">
        <v>25</v>
      </c>
      <c r="E34" s="104" t="s">
        <v>433</v>
      </c>
      <c r="F34" s="97"/>
      <c r="G34" s="97"/>
      <c r="H34" s="106">
        <f t="shared" si="11"/>
        <v>75</v>
      </c>
      <c r="I34" s="97"/>
      <c r="J34" s="97"/>
      <c r="K34" s="97"/>
      <c r="L34" s="97"/>
      <c r="M34" s="97">
        <v>1</v>
      </c>
      <c r="N34" s="97">
        <v>1</v>
      </c>
      <c r="O34" s="97"/>
      <c r="P34" s="97"/>
      <c r="Q34" s="97"/>
      <c r="R34" s="97"/>
      <c r="S34" s="97"/>
      <c r="T34" s="104"/>
      <c r="U34" s="78"/>
      <c r="V34" s="78"/>
      <c r="W34" s="90">
        <f t="shared" si="14"/>
        <v>75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>
        <v>1</v>
      </c>
      <c r="AI34" s="78">
        <v>6</v>
      </c>
      <c r="AJ34" s="78"/>
      <c r="AK34" s="78"/>
      <c r="AL34" s="78">
        <f t="shared" si="12"/>
        <v>6</v>
      </c>
      <c r="AM34" s="101"/>
      <c r="AN34" s="101"/>
      <c r="AO34" s="101"/>
      <c r="AP34" s="101"/>
      <c r="AQ34" s="78"/>
      <c r="AR34" s="78"/>
      <c r="AS34" s="78"/>
      <c r="AT34" s="90">
        <f t="shared" si="8"/>
        <v>75</v>
      </c>
      <c r="AU34" s="78"/>
      <c r="AV34" s="78"/>
      <c r="AW34" s="78">
        <f t="shared" si="9"/>
        <v>6</v>
      </c>
      <c r="AX34" s="78">
        <f t="shared" si="13"/>
        <v>1</v>
      </c>
      <c r="AY34" s="78">
        <f t="shared" si="15"/>
        <v>0</v>
      </c>
      <c r="AZ34" s="78"/>
      <c r="BA34" s="79"/>
      <c r="BB34" s="114"/>
      <c r="BC34" s="81"/>
      <c r="BD34" s="108"/>
      <c r="BE34" s="109"/>
      <c r="BF34" s="109"/>
      <c r="BG34" s="110"/>
      <c r="BH34" s="110"/>
      <c r="BI34" s="111"/>
    </row>
    <row r="35" spans="1:61" s="70" customFormat="1" ht="16.5" x14ac:dyDescent="0.25">
      <c r="A35" s="101"/>
      <c r="B35" s="46" t="s">
        <v>462</v>
      </c>
      <c r="C35" s="104" t="s">
        <v>435</v>
      </c>
      <c r="D35" s="148">
        <v>51</v>
      </c>
      <c r="E35" s="104" t="s">
        <v>433</v>
      </c>
      <c r="F35" s="97"/>
      <c r="G35" s="97"/>
      <c r="H35" s="106">
        <f t="shared" si="11"/>
        <v>153</v>
      </c>
      <c r="I35" s="97"/>
      <c r="J35" s="97"/>
      <c r="K35" s="97"/>
      <c r="L35" s="97">
        <v>1</v>
      </c>
      <c r="M35" s="97"/>
      <c r="N35" s="97"/>
      <c r="O35" s="97"/>
      <c r="P35" s="97"/>
      <c r="Q35" s="97"/>
      <c r="R35" s="97"/>
      <c r="S35" s="97"/>
      <c r="T35" s="104"/>
      <c r="U35" s="78"/>
      <c r="V35" s="78"/>
      <c r="W35" s="90">
        <f t="shared" si="14"/>
        <v>153</v>
      </c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>
        <v>6</v>
      </c>
      <c r="AI35" s="78"/>
      <c r="AJ35" s="78"/>
      <c r="AK35" s="78"/>
      <c r="AL35" s="78">
        <f t="shared" si="12"/>
        <v>0</v>
      </c>
      <c r="AM35" s="101"/>
      <c r="AN35" s="101"/>
      <c r="AO35" s="101"/>
      <c r="AP35" s="101"/>
      <c r="AQ35" s="78"/>
      <c r="AR35" s="78"/>
      <c r="AS35" s="78"/>
      <c r="AT35" s="90">
        <f t="shared" si="8"/>
        <v>153</v>
      </c>
      <c r="AU35" s="78"/>
      <c r="AV35" s="78"/>
      <c r="AW35" s="78">
        <f t="shared" si="9"/>
        <v>0</v>
      </c>
      <c r="AX35" s="78">
        <f t="shared" si="13"/>
        <v>6</v>
      </c>
      <c r="AY35" s="78">
        <f t="shared" si="15"/>
        <v>0</v>
      </c>
      <c r="AZ35" s="78"/>
      <c r="BA35" s="79"/>
      <c r="BB35" s="114"/>
      <c r="BC35" s="81"/>
      <c r="BD35" s="108"/>
      <c r="BE35" s="109"/>
      <c r="BF35" s="109"/>
      <c r="BG35" s="110"/>
      <c r="BH35" s="110"/>
      <c r="BI35" s="111"/>
    </row>
    <row r="36" spans="1:61" s="70" customFormat="1" ht="16.5" x14ac:dyDescent="0.25">
      <c r="A36" s="101"/>
      <c r="B36" s="46" t="s">
        <v>463</v>
      </c>
      <c r="C36" s="104" t="s">
        <v>44</v>
      </c>
      <c r="D36" s="148">
        <v>27</v>
      </c>
      <c r="E36" s="104" t="s">
        <v>433</v>
      </c>
      <c r="F36" s="97"/>
      <c r="G36" s="97"/>
      <c r="H36" s="106">
        <f t="shared" si="11"/>
        <v>81</v>
      </c>
      <c r="I36" s="97"/>
      <c r="J36" s="97"/>
      <c r="K36" s="97"/>
      <c r="L36" s="97">
        <v>1</v>
      </c>
      <c r="M36" s="97"/>
      <c r="N36" s="97">
        <v>1</v>
      </c>
      <c r="O36" s="97"/>
      <c r="P36" s="97"/>
      <c r="Q36" s="97"/>
      <c r="R36" s="97"/>
      <c r="S36" s="97"/>
      <c r="T36" s="104"/>
      <c r="U36" s="78"/>
      <c r="V36" s="78"/>
      <c r="W36" s="90">
        <f t="shared" si="14"/>
        <v>81</v>
      </c>
      <c r="X36" s="78"/>
      <c r="Y36" s="78"/>
      <c r="Z36" s="78"/>
      <c r="AA36" s="78">
        <v>6</v>
      </c>
      <c r="AB36" s="78"/>
      <c r="AC36" s="78">
        <v>3</v>
      </c>
      <c r="AD36" s="78"/>
      <c r="AE36" s="78"/>
      <c r="AF36" s="78"/>
      <c r="AG36" s="78"/>
      <c r="AH36" s="78">
        <v>6</v>
      </c>
      <c r="AI36" s="78">
        <v>3</v>
      </c>
      <c r="AJ36" s="78"/>
      <c r="AK36" s="78"/>
      <c r="AL36" s="78">
        <f t="shared" si="12"/>
        <v>3</v>
      </c>
      <c r="AM36" s="101"/>
      <c r="AN36" s="101"/>
      <c r="AO36" s="101"/>
      <c r="AP36" s="101">
        <v>6</v>
      </c>
      <c r="AQ36" s="78"/>
      <c r="AR36" s="78"/>
      <c r="AS36" s="78"/>
      <c r="AT36" s="90">
        <f t="shared" si="8"/>
        <v>81</v>
      </c>
      <c r="AU36" s="78"/>
      <c r="AV36" s="78"/>
      <c r="AW36" s="78">
        <f t="shared" si="9"/>
        <v>3</v>
      </c>
      <c r="AX36" s="78">
        <f t="shared" si="13"/>
        <v>6</v>
      </c>
      <c r="AY36" s="78">
        <f t="shared" si="15"/>
        <v>6</v>
      </c>
      <c r="AZ36" s="78"/>
      <c r="BA36" s="79"/>
      <c r="BB36" s="114"/>
      <c r="BC36" s="81"/>
      <c r="BD36" s="108"/>
      <c r="BE36" s="109"/>
      <c r="BF36" s="109"/>
      <c r="BG36" s="110"/>
      <c r="BH36" s="110"/>
      <c r="BI36" s="111"/>
    </row>
    <row r="37" spans="1:61" s="125" customFormat="1" ht="16.5" x14ac:dyDescent="0.25">
      <c r="A37" s="78">
        <v>3</v>
      </c>
      <c r="B37" s="86" t="s">
        <v>464</v>
      </c>
      <c r="C37" s="87"/>
      <c r="D37" s="90">
        <f>SUM(D38:D49)</f>
        <v>536</v>
      </c>
      <c r="E37" s="90">
        <f t="shared" ref="E37:AZ37" si="16">SUM(E38:E49)</f>
        <v>0</v>
      </c>
      <c r="F37" s="90">
        <f t="shared" si="16"/>
        <v>0</v>
      </c>
      <c r="G37" s="90">
        <f t="shared" si="16"/>
        <v>0</v>
      </c>
      <c r="H37" s="90">
        <f t="shared" si="16"/>
        <v>0</v>
      </c>
      <c r="I37" s="90">
        <f t="shared" si="16"/>
        <v>1617</v>
      </c>
      <c r="J37" s="90">
        <f t="shared" si="16"/>
        <v>8</v>
      </c>
      <c r="K37" s="90">
        <f t="shared" si="16"/>
        <v>0</v>
      </c>
      <c r="L37" s="90">
        <f t="shared" si="16"/>
        <v>2</v>
      </c>
      <c r="M37" s="90">
        <f t="shared" si="16"/>
        <v>1</v>
      </c>
      <c r="N37" s="90">
        <f t="shared" si="16"/>
        <v>2</v>
      </c>
      <c r="O37" s="90">
        <f t="shared" si="16"/>
        <v>0</v>
      </c>
      <c r="P37" s="90">
        <f t="shared" si="16"/>
        <v>0</v>
      </c>
      <c r="Q37" s="90">
        <f t="shared" si="16"/>
        <v>0</v>
      </c>
      <c r="R37" s="90">
        <f t="shared" si="16"/>
        <v>0</v>
      </c>
      <c r="S37" s="90">
        <f t="shared" si="16"/>
        <v>0</v>
      </c>
      <c r="T37" s="90">
        <f t="shared" si="16"/>
        <v>0</v>
      </c>
      <c r="U37" s="90">
        <f t="shared" si="16"/>
        <v>0</v>
      </c>
      <c r="V37" s="90">
        <f t="shared" si="16"/>
        <v>0</v>
      </c>
      <c r="W37" s="90">
        <f t="shared" si="16"/>
        <v>0</v>
      </c>
      <c r="X37" s="90">
        <f t="shared" si="16"/>
        <v>1617</v>
      </c>
      <c r="Y37" s="90">
        <f t="shared" si="16"/>
        <v>0</v>
      </c>
      <c r="Z37" s="90">
        <f t="shared" si="16"/>
        <v>0</v>
      </c>
      <c r="AA37" s="90">
        <f t="shared" si="16"/>
        <v>6</v>
      </c>
      <c r="AB37" s="90">
        <f t="shared" si="16"/>
        <v>0</v>
      </c>
      <c r="AC37" s="90">
        <f t="shared" si="16"/>
        <v>3</v>
      </c>
      <c r="AD37" s="90">
        <f t="shared" si="16"/>
        <v>0</v>
      </c>
      <c r="AE37" s="90">
        <f t="shared" si="16"/>
        <v>0</v>
      </c>
      <c r="AF37" s="90">
        <f t="shared" si="16"/>
        <v>3</v>
      </c>
      <c r="AG37" s="90">
        <f t="shared" si="16"/>
        <v>1</v>
      </c>
      <c r="AH37" s="90">
        <f t="shared" si="16"/>
        <v>38</v>
      </c>
      <c r="AI37" s="90">
        <f t="shared" si="16"/>
        <v>12</v>
      </c>
      <c r="AJ37" s="90">
        <f t="shared" si="16"/>
        <v>0</v>
      </c>
      <c r="AK37" s="90">
        <f t="shared" si="16"/>
        <v>0</v>
      </c>
      <c r="AL37" s="90">
        <f t="shared" si="16"/>
        <v>0</v>
      </c>
      <c r="AM37" s="90">
        <f t="shared" si="16"/>
        <v>12</v>
      </c>
      <c r="AN37" s="90">
        <f t="shared" si="16"/>
        <v>3</v>
      </c>
      <c r="AO37" s="90">
        <f t="shared" si="16"/>
        <v>3</v>
      </c>
      <c r="AP37" s="90">
        <f t="shared" si="16"/>
        <v>12</v>
      </c>
      <c r="AQ37" s="90">
        <f t="shared" si="16"/>
        <v>0</v>
      </c>
      <c r="AR37" s="90">
        <f t="shared" si="16"/>
        <v>0</v>
      </c>
      <c r="AS37" s="90">
        <f t="shared" si="16"/>
        <v>0</v>
      </c>
      <c r="AT37" s="90">
        <f t="shared" si="16"/>
        <v>0</v>
      </c>
      <c r="AU37" s="90">
        <f t="shared" si="16"/>
        <v>1617</v>
      </c>
      <c r="AV37" s="90">
        <f t="shared" si="16"/>
        <v>0</v>
      </c>
      <c r="AW37" s="90">
        <f t="shared" si="16"/>
        <v>12</v>
      </c>
      <c r="AX37" s="90">
        <f t="shared" si="16"/>
        <v>38</v>
      </c>
      <c r="AY37" s="90">
        <f t="shared" si="16"/>
        <v>12</v>
      </c>
      <c r="AZ37" s="90">
        <f t="shared" si="16"/>
        <v>0</v>
      </c>
      <c r="BA37" s="90">
        <f>SUM(BA38:BA49)</f>
        <v>0</v>
      </c>
      <c r="BB37" s="147"/>
      <c r="BC37" s="120"/>
      <c r="BD37" s="121"/>
      <c r="BE37" s="122"/>
      <c r="BF37" s="122"/>
      <c r="BG37" s="123"/>
      <c r="BH37" s="123"/>
      <c r="BI37" s="124"/>
    </row>
    <row r="38" spans="1:61" s="70" customFormat="1" ht="16.5" x14ac:dyDescent="0.25">
      <c r="A38" s="101"/>
      <c r="B38" s="128">
        <v>80</v>
      </c>
      <c r="C38" s="104" t="s">
        <v>442</v>
      </c>
      <c r="D38" s="148"/>
      <c r="E38" s="104" t="s">
        <v>433</v>
      </c>
      <c r="F38" s="97"/>
      <c r="G38" s="97"/>
      <c r="H38" s="97"/>
      <c r="I38" s="97">
        <v>9</v>
      </c>
      <c r="J38" s="97"/>
      <c r="K38" s="97"/>
      <c r="L38" s="97"/>
      <c r="M38" s="97">
        <v>1</v>
      </c>
      <c r="N38" s="97"/>
      <c r="O38" s="97"/>
      <c r="P38" s="97"/>
      <c r="Q38" s="97"/>
      <c r="R38" s="97"/>
      <c r="S38" s="97"/>
      <c r="T38" s="104"/>
      <c r="U38" s="78"/>
      <c r="V38" s="78"/>
      <c r="W38" s="78"/>
      <c r="X38" s="78">
        <v>9</v>
      </c>
      <c r="Y38" s="78"/>
      <c r="Z38" s="78"/>
      <c r="AA38" s="78"/>
      <c r="AB38" s="78"/>
      <c r="AC38" s="78"/>
      <c r="AD38" s="78"/>
      <c r="AE38" s="78"/>
      <c r="AF38" s="78"/>
      <c r="AG38" s="78"/>
      <c r="AH38" s="78">
        <v>1</v>
      </c>
      <c r="AI38" s="78">
        <v>3</v>
      </c>
      <c r="AJ38" s="78"/>
      <c r="AK38" s="78"/>
      <c r="AL38" s="78"/>
      <c r="AM38" s="101">
        <f>AI38</f>
        <v>3</v>
      </c>
      <c r="AN38" s="101"/>
      <c r="AO38" s="101"/>
      <c r="AP38" s="101">
        <v>6</v>
      </c>
      <c r="AQ38" s="78"/>
      <c r="AR38" s="78"/>
      <c r="AS38" s="78"/>
      <c r="AT38" s="78"/>
      <c r="AU38" s="78">
        <f>I38</f>
        <v>9</v>
      </c>
      <c r="AV38" s="78"/>
      <c r="AW38" s="78">
        <f t="shared" ref="AW38:AW49" si="17">AI38</f>
        <v>3</v>
      </c>
      <c r="AX38" s="78">
        <f t="shared" ref="AX38:AX49" si="18">AH38</f>
        <v>1</v>
      </c>
      <c r="AY38" s="78">
        <f t="shared" ref="AY38:AY49" si="19">AP38</f>
        <v>6</v>
      </c>
      <c r="AZ38" s="78"/>
      <c r="BA38" s="79"/>
      <c r="BB38" s="114"/>
      <c r="BC38" s="81"/>
      <c r="BD38" s="108"/>
      <c r="BE38" s="109"/>
      <c r="BF38" s="109"/>
      <c r="BG38" s="110"/>
      <c r="BH38" s="110"/>
      <c r="BI38" s="111"/>
    </row>
    <row r="39" spans="1:61" s="70" customFormat="1" ht="16.5" x14ac:dyDescent="0.25">
      <c r="A39" s="101"/>
      <c r="B39" s="46" t="s">
        <v>465</v>
      </c>
      <c r="C39" s="104" t="s">
        <v>226</v>
      </c>
      <c r="D39" s="148">
        <v>33</v>
      </c>
      <c r="E39" s="104" t="s">
        <v>433</v>
      </c>
      <c r="F39" s="97"/>
      <c r="G39" s="97"/>
      <c r="H39" s="97"/>
      <c r="I39" s="97">
        <f t="shared" ref="I39:I49" si="20">D39*3</f>
        <v>99</v>
      </c>
      <c r="J39" s="97"/>
      <c r="K39" s="97"/>
      <c r="L39" s="97"/>
      <c r="M39" s="97"/>
      <c r="N39" s="97">
        <v>1</v>
      </c>
      <c r="O39" s="97"/>
      <c r="P39" s="97"/>
      <c r="Q39" s="97"/>
      <c r="R39" s="97"/>
      <c r="S39" s="97"/>
      <c r="T39" s="104"/>
      <c r="U39" s="78"/>
      <c r="V39" s="78"/>
      <c r="W39" s="78"/>
      <c r="X39" s="90">
        <f>I39</f>
        <v>99</v>
      </c>
      <c r="Y39" s="78"/>
      <c r="Z39" s="78"/>
      <c r="AA39" s="78"/>
      <c r="AB39" s="78"/>
      <c r="AC39" s="78"/>
      <c r="AD39" s="78"/>
      <c r="AE39" s="78"/>
      <c r="AF39" s="78">
        <v>3</v>
      </c>
      <c r="AG39" s="78">
        <v>1</v>
      </c>
      <c r="AH39" s="78">
        <v>1</v>
      </c>
      <c r="AI39" s="78">
        <v>6</v>
      </c>
      <c r="AJ39" s="78"/>
      <c r="AK39" s="78"/>
      <c r="AL39" s="78"/>
      <c r="AM39" s="101">
        <f>AI39</f>
        <v>6</v>
      </c>
      <c r="AN39" s="101">
        <v>3</v>
      </c>
      <c r="AO39" s="101"/>
      <c r="AP39" s="101"/>
      <c r="AQ39" s="78"/>
      <c r="AR39" s="78"/>
      <c r="AS39" s="78"/>
      <c r="AT39" s="78"/>
      <c r="AU39" s="78">
        <f t="shared" ref="AU39:AU49" si="21">I39</f>
        <v>99</v>
      </c>
      <c r="AV39" s="78"/>
      <c r="AW39" s="78">
        <f t="shared" si="17"/>
        <v>6</v>
      </c>
      <c r="AX39" s="78">
        <f t="shared" si="18"/>
        <v>1</v>
      </c>
      <c r="AY39" s="78">
        <f t="shared" si="19"/>
        <v>0</v>
      </c>
      <c r="AZ39" s="78"/>
      <c r="BA39" s="79"/>
      <c r="BB39" s="114"/>
      <c r="BC39" s="81"/>
      <c r="BD39" s="108"/>
      <c r="BE39" s="109"/>
      <c r="BF39" s="109"/>
      <c r="BG39" s="110"/>
      <c r="BH39" s="110"/>
      <c r="BI39" s="111"/>
    </row>
    <row r="40" spans="1:61" s="70" customFormat="1" ht="16.5" x14ac:dyDescent="0.25">
      <c r="A40" s="101"/>
      <c r="B40" s="46" t="s">
        <v>466</v>
      </c>
      <c r="C40" s="104" t="s">
        <v>288</v>
      </c>
      <c r="D40" s="148">
        <v>32</v>
      </c>
      <c r="E40" s="104" t="s">
        <v>433</v>
      </c>
      <c r="F40" s="97"/>
      <c r="G40" s="97"/>
      <c r="H40" s="97"/>
      <c r="I40" s="97">
        <f t="shared" si="20"/>
        <v>96</v>
      </c>
      <c r="J40" s="97">
        <v>1</v>
      </c>
      <c r="K40" s="97"/>
      <c r="L40" s="97"/>
      <c r="M40" s="97"/>
      <c r="N40" s="97"/>
      <c r="O40" s="97"/>
      <c r="P40" s="97"/>
      <c r="Q40" s="97"/>
      <c r="R40" s="97"/>
      <c r="S40" s="97"/>
      <c r="T40" s="104"/>
      <c r="U40" s="78"/>
      <c r="V40" s="78"/>
      <c r="W40" s="78"/>
      <c r="X40" s="90">
        <f t="shared" ref="X40:X49" si="22">I40</f>
        <v>96</v>
      </c>
      <c r="Y40" s="78"/>
      <c r="Z40" s="78"/>
      <c r="AA40" s="78"/>
      <c r="AB40" s="78"/>
      <c r="AC40" s="78"/>
      <c r="AD40" s="78"/>
      <c r="AE40" s="78"/>
      <c r="AF40" s="78"/>
      <c r="AG40" s="78"/>
      <c r="AH40" s="78">
        <v>3</v>
      </c>
      <c r="AI40" s="78"/>
      <c r="AJ40" s="78"/>
      <c r="AK40" s="78"/>
      <c r="AL40" s="78"/>
      <c r="AM40" s="101">
        <f t="shared" ref="AM40:AM49" si="23">AI40</f>
        <v>0</v>
      </c>
      <c r="AN40" s="101"/>
      <c r="AO40" s="101"/>
      <c r="AP40" s="101"/>
      <c r="AQ40" s="78"/>
      <c r="AR40" s="78"/>
      <c r="AS40" s="78"/>
      <c r="AT40" s="78"/>
      <c r="AU40" s="78">
        <f t="shared" si="21"/>
        <v>96</v>
      </c>
      <c r="AV40" s="78"/>
      <c r="AW40" s="78">
        <f t="shared" si="17"/>
        <v>0</v>
      </c>
      <c r="AX40" s="78">
        <f t="shared" si="18"/>
        <v>3</v>
      </c>
      <c r="AY40" s="78">
        <f t="shared" si="19"/>
        <v>0</v>
      </c>
      <c r="AZ40" s="78"/>
      <c r="BA40" s="79"/>
      <c r="BB40" s="114"/>
      <c r="BC40" s="81"/>
      <c r="BD40" s="108"/>
      <c r="BE40" s="109"/>
      <c r="BF40" s="109"/>
      <c r="BG40" s="110"/>
      <c r="BH40" s="110"/>
      <c r="BI40" s="111"/>
    </row>
    <row r="41" spans="1:61" s="70" customFormat="1" ht="16.5" x14ac:dyDescent="0.25">
      <c r="A41" s="101"/>
      <c r="B41" s="46" t="s">
        <v>467</v>
      </c>
      <c r="C41" s="104" t="s">
        <v>288</v>
      </c>
      <c r="D41" s="148">
        <v>55</v>
      </c>
      <c r="E41" s="104" t="s">
        <v>433</v>
      </c>
      <c r="F41" s="97"/>
      <c r="G41" s="97"/>
      <c r="H41" s="97"/>
      <c r="I41" s="97">
        <f t="shared" si="20"/>
        <v>165</v>
      </c>
      <c r="J41" s="97">
        <v>1</v>
      </c>
      <c r="K41" s="97"/>
      <c r="L41" s="97"/>
      <c r="M41" s="97"/>
      <c r="N41" s="97"/>
      <c r="O41" s="97"/>
      <c r="P41" s="97"/>
      <c r="Q41" s="97"/>
      <c r="R41" s="97"/>
      <c r="S41" s="97"/>
      <c r="T41" s="104"/>
      <c r="U41" s="78"/>
      <c r="V41" s="78"/>
      <c r="W41" s="78"/>
      <c r="X41" s="90">
        <f t="shared" si="22"/>
        <v>165</v>
      </c>
      <c r="Y41" s="78"/>
      <c r="Z41" s="78"/>
      <c r="AA41" s="78"/>
      <c r="AB41" s="78"/>
      <c r="AC41" s="78"/>
      <c r="AD41" s="78"/>
      <c r="AE41" s="78"/>
      <c r="AF41" s="78"/>
      <c r="AG41" s="78"/>
      <c r="AH41" s="78">
        <v>3</v>
      </c>
      <c r="AI41" s="78"/>
      <c r="AJ41" s="78"/>
      <c r="AK41" s="78"/>
      <c r="AL41" s="78"/>
      <c r="AM41" s="101">
        <f t="shared" si="23"/>
        <v>0</v>
      </c>
      <c r="AN41" s="101"/>
      <c r="AO41" s="101"/>
      <c r="AP41" s="101"/>
      <c r="AQ41" s="78"/>
      <c r="AR41" s="78"/>
      <c r="AS41" s="78"/>
      <c r="AT41" s="78"/>
      <c r="AU41" s="78">
        <f t="shared" si="21"/>
        <v>165</v>
      </c>
      <c r="AV41" s="78"/>
      <c r="AW41" s="78">
        <f t="shared" si="17"/>
        <v>0</v>
      </c>
      <c r="AX41" s="78">
        <f t="shared" si="18"/>
        <v>3</v>
      </c>
      <c r="AY41" s="78">
        <f t="shared" si="19"/>
        <v>0</v>
      </c>
      <c r="AZ41" s="78"/>
      <c r="BA41" s="79"/>
      <c r="BB41" s="114"/>
      <c r="BC41" s="81"/>
      <c r="BD41" s="108"/>
      <c r="BE41" s="109"/>
      <c r="BF41" s="109"/>
      <c r="BG41" s="110"/>
      <c r="BH41" s="110"/>
      <c r="BI41" s="111"/>
    </row>
    <row r="42" spans="1:61" s="70" customFormat="1" ht="16.5" x14ac:dyDescent="0.25">
      <c r="A42" s="101"/>
      <c r="B42" s="46" t="s">
        <v>468</v>
      </c>
      <c r="C42" s="104" t="s">
        <v>288</v>
      </c>
      <c r="D42" s="148">
        <v>55</v>
      </c>
      <c r="E42" s="104" t="s">
        <v>433</v>
      </c>
      <c r="F42" s="97"/>
      <c r="G42" s="97"/>
      <c r="H42" s="97"/>
      <c r="I42" s="97">
        <f t="shared" si="20"/>
        <v>165</v>
      </c>
      <c r="J42" s="97">
        <v>1</v>
      </c>
      <c r="K42" s="97"/>
      <c r="L42" s="97"/>
      <c r="M42" s="97"/>
      <c r="N42" s="97"/>
      <c r="O42" s="97"/>
      <c r="P42" s="97"/>
      <c r="Q42" s="97"/>
      <c r="R42" s="97"/>
      <c r="S42" s="97"/>
      <c r="T42" s="104"/>
      <c r="U42" s="78"/>
      <c r="V42" s="78"/>
      <c r="W42" s="78"/>
      <c r="X42" s="90">
        <f t="shared" si="22"/>
        <v>165</v>
      </c>
      <c r="Y42" s="78"/>
      <c r="Z42" s="78"/>
      <c r="AA42" s="78"/>
      <c r="AB42" s="78"/>
      <c r="AC42" s="78"/>
      <c r="AD42" s="78"/>
      <c r="AE42" s="78"/>
      <c r="AF42" s="78"/>
      <c r="AG42" s="78"/>
      <c r="AH42" s="78">
        <v>3</v>
      </c>
      <c r="AI42" s="78"/>
      <c r="AJ42" s="78"/>
      <c r="AK42" s="78"/>
      <c r="AL42" s="78"/>
      <c r="AM42" s="101">
        <f t="shared" si="23"/>
        <v>0</v>
      </c>
      <c r="AN42" s="101"/>
      <c r="AO42" s="101"/>
      <c r="AP42" s="101"/>
      <c r="AQ42" s="78"/>
      <c r="AR42" s="78"/>
      <c r="AS42" s="78"/>
      <c r="AT42" s="78"/>
      <c r="AU42" s="78">
        <f t="shared" si="21"/>
        <v>165</v>
      </c>
      <c r="AV42" s="78"/>
      <c r="AW42" s="78">
        <f t="shared" si="17"/>
        <v>0</v>
      </c>
      <c r="AX42" s="78">
        <f t="shared" si="18"/>
        <v>3</v>
      </c>
      <c r="AY42" s="78">
        <f t="shared" si="19"/>
        <v>0</v>
      </c>
      <c r="AZ42" s="78"/>
      <c r="BA42" s="79"/>
      <c r="BB42" s="114"/>
      <c r="BC42" s="81"/>
      <c r="BD42" s="108"/>
      <c r="BE42" s="109"/>
      <c r="BF42" s="109"/>
      <c r="BG42" s="110"/>
      <c r="BH42" s="110"/>
      <c r="BI42" s="111"/>
    </row>
    <row r="43" spans="1:61" s="70" customFormat="1" ht="16.5" x14ac:dyDescent="0.25">
      <c r="A43" s="101"/>
      <c r="B43" s="46" t="s">
        <v>469</v>
      </c>
      <c r="C43" s="104" t="s">
        <v>288</v>
      </c>
      <c r="D43" s="148">
        <v>55</v>
      </c>
      <c r="E43" s="104" t="s">
        <v>433</v>
      </c>
      <c r="F43" s="97"/>
      <c r="G43" s="97"/>
      <c r="H43" s="97"/>
      <c r="I43" s="97">
        <f t="shared" si="20"/>
        <v>165</v>
      </c>
      <c r="J43" s="97">
        <v>1</v>
      </c>
      <c r="K43" s="97"/>
      <c r="L43" s="97"/>
      <c r="M43" s="97"/>
      <c r="N43" s="97"/>
      <c r="O43" s="97"/>
      <c r="P43" s="97"/>
      <c r="Q43" s="97"/>
      <c r="R43" s="97"/>
      <c r="S43" s="97"/>
      <c r="T43" s="104"/>
      <c r="U43" s="78"/>
      <c r="V43" s="78"/>
      <c r="W43" s="78"/>
      <c r="X43" s="90">
        <f t="shared" si="22"/>
        <v>165</v>
      </c>
      <c r="Y43" s="78"/>
      <c r="Z43" s="78"/>
      <c r="AA43" s="78"/>
      <c r="AB43" s="78"/>
      <c r="AC43" s="78"/>
      <c r="AD43" s="78"/>
      <c r="AE43" s="78"/>
      <c r="AF43" s="78"/>
      <c r="AG43" s="78"/>
      <c r="AH43" s="78">
        <v>3</v>
      </c>
      <c r="AI43" s="78"/>
      <c r="AJ43" s="78"/>
      <c r="AK43" s="78"/>
      <c r="AL43" s="78"/>
      <c r="AM43" s="101">
        <f t="shared" si="23"/>
        <v>0</v>
      </c>
      <c r="AN43" s="101"/>
      <c r="AO43" s="101"/>
      <c r="AP43" s="101"/>
      <c r="AQ43" s="78"/>
      <c r="AR43" s="78"/>
      <c r="AS43" s="78"/>
      <c r="AT43" s="78"/>
      <c r="AU43" s="78">
        <f t="shared" si="21"/>
        <v>165</v>
      </c>
      <c r="AV43" s="78"/>
      <c r="AW43" s="78">
        <f t="shared" si="17"/>
        <v>0</v>
      </c>
      <c r="AX43" s="78">
        <f t="shared" si="18"/>
        <v>3</v>
      </c>
      <c r="AY43" s="78">
        <f t="shared" si="19"/>
        <v>0</v>
      </c>
      <c r="AZ43" s="78"/>
      <c r="BA43" s="79"/>
      <c r="BB43" s="114"/>
      <c r="BC43" s="81"/>
      <c r="BD43" s="108"/>
      <c r="BE43" s="109"/>
      <c r="BF43" s="109"/>
      <c r="BG43" s="110"/>
      <c r="BH43" s="110"/>
      <c r="BI43" s="111"/>
    </row>
    <row r="44" spans="1:61" s="70" customFormat="1" ht="16.5" x14ac:dyDescent="0.25">
      <c r="A44" s="101"/>
      <c r="B44" s="46" t="s">
        <v>470</v>
      </c>
      <c r="C44" s="104" t="s">
        <v>435</v>
      </c>
      <c r="D44" s="148">
        <v>55</v>
      </c>
      <c r="E44" s="104" t="s">
        <v>433</v>
      </c>
      <c r="F44" s="97"/>
      <c r="G44" s="97"/>
      <c r="H44" s="97"/>
      <c r="I44" s="97">
        <f t="shared" si="20"/>
        <v>165</v>
      </c>
      <c r="J44" s="97"/>
      <c r="K44" s="97"/>
      <c r="L44" s="97">
        <v>1</v>
      </c>
      <c r="M44" s="97"/>
      <c r="N44" s="97"/>
      <c r="O44" s="97"/>
      <c r="P44" s="97"/>
      <c r="Q44" s="97"/>
      <c r="R44" s="97"/>
      <c r="S44" s="97"/>
      <c r="T44" s="104"/>
      <c r="U44" s="78"/>
      <c r="V44" s="78"/>
      <c r="W44" s="78"/>
      <c r="X44" s="90">
        <f t="shared" si="22"/>
        <v>165</v>
      </c>
      <c r="Y44" s="78"/>
      <c r="Z44" s="78"/>
      <c r="AA44" s="78"/>
      <c r="AB44" s="78"/>
      <c r="AC44" s="78"/>
      <c r="AD44" s="78"/>
      <c r="AE44" s="78"/>
      <c r="AF44" s="78"/>
      <c r="AG44" s="78"/>
      <c r="AH44" s="78">
        <v>6</v>
      </c>
      <c r="AI44" s="78"/>
      <c r="AJ44" s="78"/>
      <c r="AK44" s="78"/>
      <c r="AL44" s="78"/>
      <c r="AM44" s="101">
        <f t="shared" si="23"/>
        <v>0</v>
      </c>
      <c r="AN44" s="101"/>
      <c r="AO44" s="101">
        <v>3</v>
      </c>
      <c r="AP44" s="101"/>
      <c r="AQ44" s="78"/>
      <c r="AR44" s="78"/>
      <c r="AS44" s="78"/>
      <c r="AT44" s="78"/>
      <c r="AU44" s="78">
        <f t="shared" si="21"/>
        <v>165</v>
      </c>
      <c r="AV44" s="78"/>
      <c r="AW44" s="78">
        <f t="shared" si="17"/>
        <v>0</v>
      </c>
      <c r="AX44" s="78">
        <f t="shared" si="18"/>
        <v>6</v>
      </c>
      <c r="AY44" s="78">
        <f t="shared" si="19"/>
        <v>0</v>
      </c>
      <c r="AZ44" s="78"/>
      <c r="BA44" s="79"/>
      <c r="BB44" s="114"/>
      <c r="BC44" s="81"/>
      <c r="BD44" s="108"/>
      <c r="BE44" s="109"/>
      <c r="BF44" s="109"/>
      <c r="BG44" s="110"/>
      <c r="BH44" s="110"/>
      <c r="BI44" s="111"/>
    </row>
    <row r="45" spans="1:61" s="70" customFormat="1" ht="16.5" x14ac:dyDescent="0.25">
      <c r="A45" s="101"/>
      <c r="B45" s="46" t="s">
        <v>471</v>
      </c>
      <c r="C45" s="104" t="s">
        <v>435</v>
      </c>
      <c r="D45" s="148">
        <v>53</v>
      </c>
      <c r="E45" s="104" t="s">
        <v>433</v>
      </c>
      <c r="F45" s="97"/>
      <c r="G45" s="97"/>
      <c r="H45" s="97"/>
      <c r="I45" s="97">
        <f t="shared" si="20"/>
        <v>159</v>
      </c>
      <c r="J45" s="97"/>
      <c r="K45" s="97"/>
      <c r="L45" s="97">
        <v>1</v>
      </c>
      <c r="M45" s="97"/>
      <c r="N45" s="97"/>
      <c r="O45" s="97"/>
      <c r="P45" s="97"/>
      <c r="Q45" s="97"/>
      <c r="R45" s="97"/>
      <c r="S45" s="97"/>
      <c r="T45" s="104"/>
      <c r="U45" s="78"/>
      <c r="V45" s="78"/>
      <c r="W45" s="78"/>
      <c r="X45" s="90">
        <f t="shared" si="22"/>
        <v>159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>
        <v>6</v>
      </c>
      <c r="AI45" s="78"/>
      <c r="AJ45" s="78"/>
      <c r="AK45" s="78"/>
      <c r="AL45" s="78"/>
      <c r="AM45" s="101">
        <f t="shared" si="23"/>
        <v>0</v>
      </c>
      <c r="AN45" s="101"/>
      <c r="AO45" s="101"/>
      <c r="AP45" s="101"/>
      <c r="AQ45" s="78"/>
      <c r="AR45" s="78"/>
      <c r="AS45" s="78"/>
      <c r="AT45" s="78"/>
      <c r="AU45" s="78">
        <f t="shared" si="21"/>
        <v>159</v>
      </c>
      <c r="AV45" s="78"/>
      <c r="AW45" s="78">
        <f t="shared" si="17"/>
        <v>0</v>
      </c>
      <c r="AX45" s="78">
        <f t="shared" si="18"/>
        <v>6</v>
      </c>
      <c r="AY45" s="78">
        <f t="shared" si="19"/>
        <v>0</v>
      </c>
      <c r="AZ45" s="78"/>
      <c r="BA45" s="79"/>
      <c r="BB45" s="114"/>
      <c r="BC45" s="81"/>
      <c r="BD45" s="108"/>
      <c r="BE45" s="109"/>
      <c r="BF45" s="109"/>
      <c r="BG45" s="110"/>
      <c r="BH45" s="110"/>
      <c r="BI45" s="111"/>
    </row>
    <row r="46" spans="1:61" s="70" customFormat="1" ht="16.5" x14ac:dyDescent="0.25">
      <c r="A46" s="101"/>
      <c r="B46" s="46" t="s">
        <v>472</v>
      </c>
      <c r="C46" s="104" t="s">
        <v>288</v>
      </c>
      <c r="D46" s="148">
        <v>49</v>
      </c>
      <c r="E46" s="104" t="s">
        <v>433</v>
      </c>
      <c r="F46" s="97"/>
      <c r="G46" s="97"/>
      <c r="H46" s="97"/>
      <c r="I46" s="97">
        <f t="shared" si="20"/>
        <v>147</v>
      </c>
      <c r="J46" s="97">
        <v>1</v>
      </c>
      <c r="K46" s="97"/>
      <c r="L46" s="97"/>
      <c r="M46" s="97"/>
      <c r="N46" s="97"/>
      <c r="O46" s="97"/>
      <c r="P46" s="97"/>
      <c r="Q46" s="97"/>
      <c r="R46" s="97"/>
      <c r="S46" s="97"/>
      <c r="T46" s="104"/>
      <c r="U46" s="78"/>
      <c r="V46" s="78"/>
      <c r="W46" s="78"/>
      <c r="X46" s="90">
        <f t="shared" si="22"/>
        <v>147</v>
      </c>
      <c r="Y46" s="78"/>
      <c r="Z46" s="78"/>
      <c r="AA46" s="78"/>
      <c r="AB46" s="78"/>
      <c r="AC46" s="78"/>
      <c r="AD46" s="78"/>
      <c r="AE46" s="78"/>
      <c r="AF46" s="78"/>
      <c r="AG46" s="78"/>
      <c r="AH46" s="78">
        <v>3</v>
      </c>
      <c r="AI46" s="78"/>
      <c r="AJ46" s="78"/>
      <c r="AK46" s="78"/>
      <c r="AL46" s="78"/>
      <c r="AM46" s="101">
        <f t="shared" si="23"/>
        <v>0</v>
      </c>
      <c r="AN46" s="101"/>
      <c r="AO46" s="101"/>
      <c r="AP46" s="101"/>
      <c r="AQ46" s="78"/>
      <c r="AR46" s="78"/>
      <c r="AS46" s="78"/>
      <c r="AT46" s="78"/>
      <c r="AU46" s="78">
        <f t="shared" si="21"/>
        <v>147</v>
      </c>
      <c r="AV46" s="78"/>
      <c r="AW46" s="78">
        <f t="shared" si="17"/>
        <v>0</v>
      </c>
      <c r="AX46" s="78">
        <f t="shared" si="18"/>
        <v>3</v>
      </c>
      <c r="AY46" s="78">
        <f t="shared" si="19"/>
        <v>0</v>
      </c>
      <c r="AZ46" s="78"/>
      <c r="BA46" s="79"/>
      <c r="BB46" s="114"/>
      <c r="BC46" s="81"/>
      <c r="BD46" s="108"/>
      <c r="BE46" s="109"/>
      <c r="BF46" s="109"/>
      <c r="BG46" s="110"/>
      <c r="BH46" s="110"/>
      <c r="BI46" s="111"/>
    </row>
    <row r="47" spans="1:61" s="70" customFormat="1" ht="16.5" x14ac:dyDescent="0.25">
      <c r="A47" s="101"/>
      <c r="B47" s="46" t="s">
        <v>473</v>
      </c>
      <c r="C47" s="104" t="s">
        <v>288</v>
      </c>
      <c r="D47" s="148">
        <v>52</v>
      </c>
      <c r="E47" s="104" t="s">
        <v>433</v>
      </c>
      <c r="F47" s="97"/>
      <c r="G47" s="97"/>
      <c r="H47" s="97"/>
      <c r="I47" s="97">
        <f t="shared" si="20"/>
        <v>156</v>
      </c>
      <c r="J47" s="97">
        <v>1</v>
      </c>
      <c r="K47" s="97"/>
      <c r="L47" s="97"/>
      <c r="M47" s="97"/>
      <c r="N47" s="97"/>
      <c r="O47" s="97"/>
      <c r="P47" s="97"/>
      <c r="Q47" s="97"/>
      <c r="R47" s="97"/>
      <c r="S47" s="97"/>
      <c r="T47" s="104"/>
      <c r="U47" s="78"/>
      <c r="V47" s="78"/>
      <c r="W47" s="78"/>
      <c r="X47" s="90">
        <f t="shared" si="22"/>
        <v>156</v>
      </c>
      <c r="Y47" s="78"/>
      <c r="Z47" s="78"/>
      <c r="AA47" s="78"/>
      <c r="AB47" s="78"/>
      <c r="AC47" s="78"/>
      <c r="AD47" s="78"/>
      <c r="AE47" s="78"/>
      <c r="AF47" s="78"/>
      <c r="AG47" s="78"/>
      <c r="AH47" s="78">
        <v>3</v>
      </c>
      <c r="AI47" s="78"/>
      <c r="AJ47" s="78"/>
      <c r="AK47" s="78"/>
      <c r="AL47" s="78"/>
      <c r="AM47" s="101">
        <f t="shared" si="23"/>
        <v>0</v>
      </c>
      <c r="AN47" s="101"/>
      <c r="AO47" s="101"/>
      <c r="AP47" s="101"/>
      <c r="AQ47" s="78"/>
      <c r="AR47" s="78"/>
      <c r="AS47" s="78"/>
      <c r="AT47" s="78"/>
      <c r="AU47" s="78">
        <f t="shared" si="21"/>
        <v>156</v>
      </c>
      <c r="AV47" s="78"/>
      <c r="AW47" s="78">
        <f t="shared" si="17"/>
        <v>0</v>
      </c>
      <c r="AX47" s="78">
        <f t="shared" si="18"/>
        <v>3</v>
      </c>
      <c r="AY47" s="78">
        <f t="shared" si="19"/>
        <v>0</v>
      </c>
      <c r="AZ47" s="78"/>
      <c r="BA47" s="79"/>
      <c r="BB47" s="114"/>
      <c r="BC47" s="81"/>
      <c r="BD47" s="108"/>
      <c r="BE47" s="109"/>
      <c r="BF47" s="109"/>
      <c r="BG47" s="110"/>
      <c r="BH47" s="110"/>
      <c r="BI47" s="111"/>
    </row>
    <row r="48" spans="1:61" s="70" customFormat="1" ht="16.5" x14ac:dyDescent="0.25">
      <c r="A48" s="101"/>
      <c r="B48" s="46" t="s">
        <v>474</v>
      </c>
      <c r="C48" s="104" t="s">
        <v>288</v>
      </c>
      <c r="D48" s="148">
        <v>48</v>
      </c>
      <c r="E48" s="104" t="s">
        <v>433</v>
      </c>
      <c r="F48" s="97"/>
      <c r="G48" s="97"/>
      <c r="H48" s="97"/>
      <c r="I48" s="97">
        <f t="shared" si="20"/>
        <v>144</v>
      </c>
      <c r="J48" s="97">
        <v>1</v>
      </c>
      <c r="K48" s="97"/>
      <c r="L48" s="97"/>
      <c r="M48" s="97"/>
      <c r="N48" s="97"/>
      <c r="O48" s="97"/>
      <c r="P48" s="97"/>
      <c r="Q48" s="97"/>
      <c r="R48" s="97"/>
      <c r="S48" s="97"/>
      <c r="T48" s="104"/>
      <c r="U48" s="78"/>
      <c r="V48" s="78"/>
      <c r="W48" s="78"/>
      <c r="X48" s="90">
        <f t="shared" si="22"/>
        <v>144</v>
      </c>
      <c r="Y48" s="78"/>
      <c r="Z48" s="78"/>
      <c r="AA48" s="78"/>
      <c r="AB48" s="78"/>
      <c r="AC48" s="78"/>
      <c r="AD48" s="78"/>
      <c r="AE48" s="78"/>
      <c r="AF48" s="78"/>
      <c r="AG48" s="78"/>
      <c r="AH48" s="78">
        <v>3</v>
      </c>
      <c r="AI48" s="78"/>
      <c r="AJ48" s="78"/>
      <c r="AK48" s="78"/>
      <c r="AL48" s="78"/>
      <c r="AM48" s="101">
        <f t="shared" si="23"/>
        <v>0</v>
      </c>
      <c r="AN48" s="101"/>
      <c r="AO48" s="101"/>
      <c r="AP48" s="101"/>
      <c r="AQ48" s="78"/>
      <c r="AR48" s="78"/>
      <c r="AS48" s="78"/>
      <c r="AT48" s="78"/>
      <c r="AU48" s="78">
        <f t="shared" si="21"/>
        <v>144</v>
      </c>
      <c r="AV48" s="78"/>
      <c r="AW48" s="78">
        <f t="shared" si="17"/>
        <v>0</v>
      </c>
      <c r="AX48" s="78">
        <f t="shared" si="18"/>
        <v>3</v>
      </c>
      <c r="AY48" s="78">
        <f t="shared" si="19"/>
        <v>0</v>
      </c>
      <c r="AZ48" s="78"/>
      <c r="BA48" s="79"/>
      <c r="BB48" s="114"/>
      <c r="BC48" s="81"/>
      <c r="BD48" s="108"/>
      <c r="BE48" s="109"/>
      <c r="BF48" s="109"/>
      <c r="BG48" s="110"/>
      <c r="BH48" s="110"/>
      <c r="BI48" s="111"/>
    </row>
    <row r="49" spans="1:61" s="70" customFormat="1" ht="16.5" x14ac:dyDescent="0.25">
      <c r="A49" s="101"/>
      <c r="B49" s="46" t="s">
        <v>475</v>
      </c>
      <c r="C49" s="104" t="s">
        <v>288</v>
      </c>
      <c r="D49" s="148">
        <v>49</v>
      </c>
      <c r="E49" s="104" t="s">
        <v>433</v>
      </c>
      <c r="F49" s="97"/>
      <c r="G49" s="97"/>
      <c r="H49" s="97"/>
      <c r="I49" s="97">
        <f t="shared" si="20"/>
        <v>147</v>
      </c>
      <c r="J49" s="97">
        <v>1</v>
      </c>
      <c r="K49" s="97"/>
      <c r="L49" s="97"/>
      <c r="M49" s="97"/>
      <c r="N49" s="97">
        <v>1</v>
      </c>
      <c r="O49" s="97"/>
      <c r="P49" s="97"/>
      <c r="Q49" s="97"/>
      <c r="R49" s="97"/>
      <c r="S49" s="97"/>
      <c r="T49" s="104"/>
      <c r="U49" s="78"/>
      <c r="V49" s="78"/>
      <c r="W49" s="78"/>
      <c r="X49" s="90">
        <f t="shared" si="22"/>
        <v>147</v>
      </c>
      <c r="Y49" s="78"/>
      <c r="Z49" s="78"/>
      <c r="AA49" s="78">
        <v>6</v>
      </c>
      <c r="AB49" s="78"/>
      <c r="AC49" s="78">
        <v>3</v>
      </c>
      <c r="AD49" s="78"/>
      <c r="AE49" s="78"/>
      <c r="AF49" s="78"/>
      <c r="AG49" s="78"/>
      <c r="AH49" s="78">
        <v>3</v>
      </c>
      <c r="AI49" s="78">
        <v>3</v>
      </c>
      <c r="AJ49" s="78"/>
      <c r="AK49" s="78"/>
      <c r="AL49" s="78"/>
      <c r="AM49" s="101">
        <f t="shared" si="23"/>
        <v>3</v>
      </c>
      <c r="AN49" s="101"/>
      <c r="AO49" s="101"/>
      <c r="AP49" s="101">
        <v>6</v>
      </c>
      <c r="AQ49" s="78"/>
      <c r="AR49" s="78"/>
      <c r="AS49" s="78"/>
      <c r="AT49" s="78"/>
      <c r="AU49" s="78">
        <f t="shared" si="21"/>
        <v>147</v>
      </c>
      <c r="AV49" s="78"/>
      <c r="AW49" s="78">
        <f t="shared" si="17"/>
        <v>3</v>
      </c>
      <c r="AX49" s="78">
        <f t="shared" si="18"/>
        <v>3</v>
      </c>
      <c r="AY49" s="78">
        <f t="shared" si="19"/>
        <v>6</v>
      </c>
      <c r="AZ49" s="78"/>
      <c r="BA49" s="79"/>
      <c r="BB49" s="114"/>
      <c r="BC49" s="81"/>
      <c r="BD49" s="108"/>
      <c r="BE49" s="109"/>
      <c r="BF49" s="109"/>
      <c r="BG49" s="110"/>
      <c r="BH49" s="110"/>
      <c r="BI49" s="111"/>
    </row>
    <row r="50" spans="1:61" s="125" customFormat="1" ht="16.5" x14ac:dyDescent="0.25">
      <c r="A50" s="78">
        <v>4</v>
      </c>
      <c r="B50" s="86" t="s">
        <v>476</v>
      </c>
      <c r="C50" s="87"/>
      <c r="D50" s="90">
        <f>SUM(D51:D66)</f>
        <v>831</v>
      </c>
      <c r="E50" s="90">
        <f t="shared" ref="E50:AZ50" si="24">SUM(E51:E66)</f>
        <v>0</v>
      </c>
      <c r="F50" s="90">
        <f t="shared" si="24"/>
        <v>2502</v>
      </c>
      <c r="G50" s="90">
        <f t="shared" si="24"/>
        <v>0</v>
      </c>
      <c r="H50" s="90">
        <f t="shared" si="24"/>
        <v>0</v>
      </c>
      <c r="I50" s="90">
        <f t="shared" si="24"/>
        <v>0</v>
      </c>
      <c r="J50" s="90">
        <f t="shared" si="24"/>
        <v>0</v>
      </c>
      <c r="K50" s="90">
        <f t="shared" si="24"/>
        <v>11</v>
      </c>
      <c r="L50" s="90">
        <f t="shared" si="24"/>
        <v>0</v>
      </c>
      <c r="M50" s="90">
        <f t="shared" si="24"/>
        <v>6</v>
      </c>
      <c r="N50" s="90">
        <f t="shared" si="24"/>
        <v>0</v>
      </c>
      <c r="O50" s="90">
        <f t="shared" si="24"/>
        <v>0</v>
      </c>
      <c r="P50" s="90">
        <f t="shared" si="24"/>
        <v>0</v>
      </c>
      <c r="Q50" s="90">
        <f t="shared" si="24"/>
        <v>0</v>
      </c>
      <c r="R50" s="90">
        <f t="shared" si="24"/>
        <v>0</v>
      </c>
      <c r="S50" s="90">
        <f t="shared" si="24"/>
        <v>0</v>
      </c>
      <c r="T50" s="90">
        <f t="shared" si="24"/>
        <v>0</v>
      </c>
      <c r="U50" s="90">
        <f t="shared" si="24"/>
        <v>2502</v>
      </c>
      <c r="V50" s="90">
        <f t="shared" si="24"/>
        <v>0</v>
      </c>
      <c r="W50" s="90">
        <f t="shared" si="24"/>
        <v>0</v>
      </c>
      <c r="X50" s="90">
        <f t="shared" si="24"/>
        <v>0</v>
      </c>
      <c r="Y50" s="90">
        <f t="shared" si="24"/>
        <v>6</v>
      </c>
      <c r="Z50" s="90">
        <f t="shared" si="24"/>
        <v>0</v>
      </c>
      <c r="AA50" s="90">
        <f t="shared" si="24"/>
        <v>0</v>
      </c>
      <c r="AB50" s="90">
        <f t="shared" si="24"/>
        <v>0</v>
      </c>
      <c r="AC50" s="90">
        <f t="shared" si="24"/>
        <v>3</v>
      </c>
      <c r="AD50" s="90">
        <f t="shared" si="24"/>
        <v>6</v>
      </c>
      <c r="AE50" s="90">
        <f t="shared" si="24"/>
        <v>0</v>
      </c>
      <c r="AF50" s="90">
        <f t="shared" si="24"/>
        <v>0</v>
      </c>
      <c r="AG50" s="90">
        <f t="shared" si="24"/>
        <v>2</v>
      </c>
      <c r="AH50" s="90">
        <f t="shared" si="24"/>
        <v>37</v>
      </c>
      <c r="AI50" s="90">
        <f t="shared" si="24"/>
        <v>30</v>
      </c>
      <c r="AJ50" s="90">
        <f t="shared" si="24"/>
        <v>30</v>
      </c>
      <c r="AK50" s="90">
        <f t="shared" si="24"/>
        <v>0</v>
      </c>
      <c r="AL50" s="90">
        <f t="shared" si="24"/>
        <v>0</v>
      </c>
      <c r="AM50" s="90">
        <f t="shared" si="24"/>
        <v>0</v>
      </c>
      <c r="AN50" s="90">
        <f t="shared" si="24"/>
        <v>3</v>
      </c>
      <c r="AO50" s="90">
        <f t="shared" si="24"/>
        <v>6</v>
      </c>
      <c r="AP50" s="90">
        <f t="shared" si="24"/>
        <v>18</v>
      </c>
      <c r="AQ50" s="90">
        <f t="shared" si="24"/>
        <v>0</v>
      </c>
      <c r="AR50" s="90">
        <f t="shared" si="24"/>
        <v>2502</v>
      </c>
      <c r="AS50" s="90">
        <f t="shared" si="24"/>
        <v>0</v>
      </c>
      <c r="AT50" s="90">
        <f t="shared" si="24"/>
        <v>0</v>
      </c>
      <c r="AU50" s="90">
        <f t="shared" si="24"/>
        <v>0</v>
      </c>
      <c r="AV50" s="90">
        <f t="shared" si="24"/>
        <v>12</v>
      </c>
      <c r="AW50" s="90">
        <f t="shared" si="24"/>
        <v>18</v>
      </c>
      <c r="AX50" s="90">
        <f t="shared" si="24"/>
        <v>37</v>
      </c>
      <c r="AY50" s="90">
        <f t="shared" si="24"/>
        <v>18</v>
      </c>
      <c r="AZ50" s="90">
        <f t="shared" si="24"/>
        <v>96</v>
      </c>
      <c r="BA50" s="90">
        <f>SUM(BA51:BA66)</f>
        <v>0</v>
      </c>
      <c r="BB50" s="147"/>
      <c r="BC50" s="120"/>
      <c r="BD50" s="121"/>
      <c r="BE50" s="122"/>
      <c r="BF50" s="122"/>
      <c r="BG50" s="123"/>
      <c r="BH50" s="123"/>
      <c r="BI50" s="124"/>
    </row>
    <row r="51" spans="1:61" s="70" customFormat="1" ht="16.5" x14ac:dyDescent="0.25">
      <c r="A51" s="101"/>
      <c r="B51" s="128">
        <v>97</v>
      </c>
      <c r="C51" s="104"/>
      <c r="D51" s="148"/>
      <c r="E51" s="104" t="s">
        <v>433</v>
      </c>
      <c r="F51" s="97">
        <v>9</v>
      </c>
      <c r="G51" s="97"/>
      <c r="H51" s="97"/>
      <c r="I51" s="97"/>
      <c r="J51" s="97"/>
      <c r="K51" s="97"/>
      <c r="L51" s="97"/>
      <c r="M51" s="97">
        <v>1</v>
      </c>
      <c r="N51" s="97"/>
      <c r="O51" s="97"/>
      <c r="P51" s="97"/>
      <c r="Q51" s="97"/>
      <c r="R51" s="97"/>
      <c r="S51" s="97"/>
      <c r="T51" s="104"/>
      <c r="U51" s="78">
        <v>9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>
        <v>3</v>
      </c>
      <c r="AJ51" s="78">
        <f>AI51</f>
        <v>3</v>
      </c>
      <c r="AK51" s="78"/>
      <c r="AL51" s="78"/>
      <c r="AM51" s="101"/>
      <c r="AN51" s="101"/>
      <c r="AO51" s="101"/>
      <c r="AP51" s="101">
        <v>6</v>
      </c>
      <c r="AQ51" s="78"/>
      <c r="AR51" s="78">
        <f>F51</f>
        <v>9</v>
      </c>
      <c r="AS51" s="78"/>
      <c r="AT51" s="78"/>
      <c r="AU51" s="78"/>
      <c r="AV51" s="78"/>
      <c r="AW51" s="78">
        <f>AI51</f>
        <v>3</v>
      </c>
      <c r="AX51" s="78">
        <f>AH51</f>
        <v>0</v>
      </c>
      <c r="AY51" s="78">
        <f t="shared" ref="AY51:AY66" si="25">AP51</f>
        <v>6</v>
      </c>
      <c r="AZ51" s="78"/>
      <c r="BA51" s="79"/>
      <c r="BB51" s="114"/>
      <c r="BC51" s="81"/>
      <c r="BD51" s="108"/>
      <c r="BE51" s="109"/>
      <c r="BF51" s="109"/>
      <c r="BG51" s="110"/>
      <c r="BH51" s="110"/>
      <c r="BI51" s="111"/>
    </row>
    <row r="52" spans="1:61" s="70" customFormat="1" ht="16.5" x14ac:dyDescent="0.25">
      <c r="A52" s="101"/>
      <c r="B52" s="46" t="s">
        <v>477</v>
      </c>
      <c r="C52" s="104" t="s">
        <v>226</v>
      </c>
      <c r="D52" s="148">
        <v>26</v>
      </c>
      <c r="E52" s="104" t="s">
        <v>433</v>
      </c>
      <c r="F52" s="97">
        <f t="shared" ref="F52:F95" si="26">D52*3</f>
        <v>78</v>
      </c>
      <c r="G52" s="97"/>
      <c r="H52" s="97"/>
      <c r="I52" s="97"/>
      <c r="J52" s="97"/>
      <c r="K52" s="97"/>
      <c r="L52" s="97"/>
      <c r="M52" s="97">
        <v>1</v>
      </c>
      <c r="N52" s="97"/>
      <c r="O52" s="97"/>
      <c r="P52" s="97"/>
      <c r="Q52" s="97"/>
      <c r="R52" s="97"/>
      <c r="S52" s="97"/>
      <c r="T52" s="104"/>
      <c r="U52" s="90">
        <f>F52</f>
        <v>78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>
        <v>1</v>
      </c>
      <c r="AI52" s="78">
        <v>6</v>
      </c>
      <c r="AJ52" s="78">
        <f t="shared" ref="AJ52:AJ95" si="27">AI52</f>
        <v>6</v>
      </c>
      <c r="AK52" s="78"/>
      <c r="AL52" s="78"/>
      <c r="AM52" s="101"/>
      <c r="AN52" s="101">
        <v>3</v>
      </c>
      <c r="AO52" s="101"/>
      <c r="AP52" s="101"/>
      <c r="AQ52" s="78"/>
      <c r="AR52" s="78">
        <f t="shared" ref="AR52:AR66" si="28">F52</f>
        <v>78</v>
      </c>
      <c r="AS52" s="78"/>
      <c r="AT52" s="78"/>
      <c r="AU52" s="78"/>
      <c r="AV52" s="78">
        <v>4</v>
      </c>
      <c r="AW52" s="78">
        <v>2</v>
      </c>
      <c r="AX52" s="78">
        <f t="shared" ref="AX52:AX66" si="29">AH52</f>
        <v>1</v>
      </c>
      <c r="AY52" s="78">
        <f t="shared" si="25"/>
        <v>0</v>
      </c>
      <c r="AZ52" s="78"/>
      <c r="BA52" s="79"/>
      <c r="BB52" s="114"/>
      <c r="BC52" s="81"/>
      <c r="BD52" s="108"/>
      <c r="BE52" s="109"/>
      <c r="BF52" s="109"/>
      <c r="BG52" s="110"/>
      <c r="BH52" s="110"/>
      <c r="BI52" s="111"/>
    </row>
    <row r="53" spans="1:61" s="70" customFormat="1" ht="16.5" x14ac:dyDescent="0.25">
      <c r="A53" s="101"/>
      <c r="B53" s="46" t="s">
        <v>478</v>
      </c>
      <c r="C53" s="104" t="s">
        <v>226</v>
      </c>
      <c r="D53" s="148">
        <v>25</v>
      </c>
      <c r="E53" s="104" t="s">
        <v>433</v>
      </c>
      <c r="F53" s="97">
        <f t="shared" si="26"/>
        <v>75</v>
      </c>
      <c r="G53" s="97"/>
      <c r="H53" s="97"/>
      <c r="I53" s="97"/>
      <c r="J53" s="97"/>
      <c r="K53" s="97"/>
      <c r="L53" s="97"/>
      <c r="M53" s="97">
        <v>1</v>
      </c>
      <c r="N53" s="97"/>
      <c r="O53" s="97"/>
      <c r="P53" s="97"/>
      <c r="Q53" s="97"/>
      <c r="R53" s="97"/>
      <c r="S53" s="97"/>
      <c r="T53" s="104"/>
      <c r="U53" s="90">
        <f t="shared" ref="U53:U66" si="30">F53</f>
        <v>75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>
        <v>1</v>
      </c>
      <c r="AI53" s="78">
        <v>6</v>
      </c>
      <c r="AJ53" s="78">
        <f t="shared" si="27"/>
        <v>6</v>
      </c>
      <c r="AK53" s="78"/>
      <c r="AL53" s="78"/>
      <c r="AM53" s="101"/>
      <c r="AN53" s="101"/>
      <c r="AO53" s="101"/>
      <c r="AP53" s="101">
        <v>6</v>
      </c>
      <c r="AQ53" s="78"/>
      <c r="AR53" s="78">
        <f t="shared" si="28"/>
        <v>75</v>
      </c>
      <c r="AS53" s="78"/>
      <c r="AT53" s="78"/>
      <c r="AU53" s="78"/>
      <c r="AV53" s="78">
        <v>6</v>
      </c>
      <c r="AW53" s="78"/>
      <c r="AX53" s="78">
        <f t="shared" si="29"/>
        <v>1</v>
      </c>
      <c r="AY53" s="78">
        <f t="shared" si="25"/>
        <v>6</v>
      </c>
      <c r="AZ53" s="78"/>
      <c r="BA53" s="79"/>
      <c r="BB53" s="114"/>
      <c r="BC53" s="81"/>
      <c r="BD53" s="108"/>
      <c r="BE53" s="109"/>
      <c r="BF53" s="109"/>
      <c r="BG53" s="110"/>
      <c r="BH53" s="110"/>
      <c r="BI53" s="111"/>
    </row>
    <row r="54" spans="1:61" s="70" customFormat="1" ht="16.5" x14ac:dyDescent="0.25">
      <c r="A54" s="101"/>
      <c r="B54" s="46" t="s">
        <v>479</v>
      </c>
      <c r="C54" s="104" t="s">
        <v>288</v>
      </c>
      <c r="D54" s="148">
        <v>90</v>
      </c>
      <c r="E54" s="104" t="s">
        <v>433</v>
      </c>
      <c r="F54" s="97">
        <f t="shared" si="26"/>
        <v>270</v>
      </c>
      <c r="G54" s="97"/>
      <c r="H54" s="97"/>
      <c r="I54" s="97"/>
      <c r="J54" s="97"/>
      <c r="K54" s="97">
        <v>1</v>
      </c>
      <c r="L54" s="97"/>
      <c r="M54" s="97"/>
      <c r="N54" s="97"/>
      <c r="O54" s="97"/>
      <c r="P54" s="97"/>
      <c r="Q54" s="97"/>
      <c r="R54" s="97"/>
      <c r="S54" s="97"/>
      <c r="T54" s="104"/>
      <c r="U54" s="90">
        <f t="shared" si="30"/>
        <v>270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>
        <v>3</v>
      </c>
      <c r="AI54" s="78"/>
      <c r="AJ54" s="78">
        <f t="shared" si="27"/>
        <v>0</v>
      </c>
      <c r="AK54" s="78"/>
      <c r="AL54" s="78"/>
      <c r="AM54" s="101"/>
      <c r="AN54" s="101"/>
      <c r="AO54" s="101"/>
      <c r="AP54" s="101"/>
      <c r="AQ54" s="78"/>
      <c r="AR54" s="78">
        <f t="shared" si="28"/>
        <v>270</v>
      </c>
      <c r="AS54" s="78"/>
      <c r="AT54" s="78"/>
      <c r="AU54" s="78"/>
      <c r="AV54" s="78"/>
      <c r="AW54" s="78">
        <f>AI54</f>
        <v>0</v>
      </c>
      <c r="AX54" s="78">
        <f t="shared" si="29"/>
        <v>3</v>
      </c>
      <c r="AY54" s="78">
        <f t="shared" si="25"/>
        <v>0</v>
      </c>
      <c r="AZ54" s="78">
        <v>12</v>
      </c>
      <c r="BA54" s="79"/>
      <c r="BB54" s="114"/>
      <c r="BC54" s="81"/>
      <c r="BD54" s="108"/>
      <c r="BE54" s="109"/>
      <c r="BF54" s="109"/>
      <c r="BG54" s="110"/>
      <c r="BH54" s="110"/>
      <c r="BI54" s="111"/>
    </row>
    <row r="55" spans="1:61" s="70" customFormat="1" ht="16.5" x14ac:dyDescent="0.25">
      <c r="A55" s="101"/>
      <c r="B55" s="46" t="s">
        <v>480</v>
      </c>
      <c r="C55" s="104" t="s">
        <v>288</v>
      </c>
      <c r="D55" s="148">
        <v>90</v>
      </c>
      <c r="E55" s="104" t="s">
        <v>433</v>
      </c>
      <c r="F55" s="97">
        <f t="shared" si="26"/>
        <v>270</v>
      </c>
      <c r="G55" s="97"/>
      <c r="H55" s="97"/>
      <c r="I55" s="97"/>
      <c r="J55" s="97"/>
      <c r="K55" s="97">
        <v>1</v>
      </c>
      <c r="L55" s="97"/>
      <c r="M55" s="97"/>
      <c r="N55" s="97"/>
      <c r="O55" s="97"/>
      <c r="P55" s="97"/>
      <c r="Q55" s="97"/>
      <c r="R55" s="97"/>
      <c r="S55" s="97"/>
      <c r="T55" s="104"/>
      <c r="U55" s="90">
        <f t="shared" si="30"/>
        <v>270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>
        <v>3</v>
      </c>
      <c r="AI55" s="78"/>
      <c r="AJ55" s="78">
        <f t="shared" si="27"/>
        <v>0</v>
      </c>
      <c r="AK55" s="78"/>
      <c r="AL55" s="78"/>
      <c r="AM55" s="101"/>
      <c r="AN55" s="101"/>
      <c r="AO55" s="101"/>
      <c r="AP55" s="101"/>
      <c r="AQ55" s="78"/>
      <c r="AR55" s="78">
        <f t="shared" si="28"/>
        <v>270</v>
      </c>
      <c r="AS55" s="78"/>
      <c r="AT55" s="78"/>
      <c r="AU55" s="78"/>
      <c r="AV55" s="78"/>
      <c r="AW55" s="78">
        <f>AI55</f>
        <v>0</v>
      </c>
      <c r="AX55" s="78">
        <f t="shared" si="29"/>
        <v>3</v>
      </c>
      <c r="AY55" s="78">
        <f t="shared" si="25"/>
        <v>0</v>
      </c>
      <c r="AZ55" s="78">
        <v>12</v>
      </c>
      <c r="BA55" s="79"/>
      <c r="BB55" s="114"/>
      <c r="BC55" s="81"/>
      <c r="BD55" s="108"/>
      <c r="BE55" s="109"/>
      <c r="BF55" s="109"/>
      <c r="BG55" s="110"/>
      <c r="BH55" s="110"/>
      <c r="BI55" s="111"/>
    </row>
    <row r="56" spans="1:61" s="70" customFormat="1" ht="16.5" x14ac:dyDescent="0.25">
      <c r="A56" s="101"/>
      <c r="B56" s="46" t="s">
        <v>381</v>
      </c>
      <c r="C56" s="104" t="s">
        <v>226</v>
      </c>
      <c r="D56" s="148">
        <v>90</v>
      </c>
      <c r="E56" s="104" t="s">
        <v>433</v>
      </c>
      <c r="F56" s="97">
        <f t="shared" si="26"/>
        <v>270</v>
      </c>
      <c r="G56" s="97"/>
      <c r="H56" s="97"/>
      <c r="I56" s="97"/>
      <c r="J56" s="97"/>
      <c r="K56" s="97"/>
      <c r="L56" s="97"/>
      <c r="M56" s="97">
        <v>1</v>
      </c>
      <c r="N56" s="97"/>
      <c r="O56" s="97"/>
      <c r="P56" s="97"/>
      <c r="Q56" s="97"/>
      <c r="R56" s="97"/>
      <c r="S56" s="97"/>
      <c r="T56" s="104"/>
      <c r="U56" s="90">
        <f t="shared" si="30"/>
        <v>270</v>
      </c>
      <c r="V56" s="78"/>
      <c r="W56" s="78"/>
      <c r="X56" s="78"/>
      <c r="Y56" s="78"/>
      <c r="Z56" s="78"/>
      <c r="AA56" s="78"/>
      <c r="AB56" s="78"/>
      <c r="AC56" s="78"/>
      <c r="AD56" s="78">
        <v>3</v>
      </c>
      <c r="AE56" s="78"/>
      <c r="AF56" s="78"/>
      <c r="AG56" s="78">
        <v>1</v>
      </c>
      <c r="AH56" s="78">
        <v>1</v>
      </c>
      <c r="AI56" s="78">
        <v>6</v>
      </c>
      <c r="AJ56" s="78">
        <f t="shared" si="27"/>
        <v>6</v>
      </c>
      <c r="AK56" s="78"/>
      <c r="AL56" s="78"/>
      <c r="AM56" s="101"/>
      <c r="AN56" s="101"/>
      <c r="AO56" s="101"/>
      <c r="AP56" s="101"/>
      <c r="AQ56" s="78"/>
      <c r="AR56" s="78">
        <f t="shared" si="28"/>
        <v>270</v>
      </c>
      <c r="AS56" s="78"/>
      <c r="AT56" s="78"/>
      <c r="AU56" s="78"/>
      <c r="AV56" s="78">
        <v>2</v>
      </c>
      <c r="AW56" s="78">
        <v>4</v>
      </c>
      <c r="AX56" s="78">
        <f t="shared" si="29"/>
        <v>1</v>
      </c>
      <c r="AY56" s="78">
        <f t="shared" si="25"/>
        <v>0</v>
      </c>
      <c r="AZ56" s="78"/>
      <c r="BA56" s="79"/>
      <c r="BB56" s="114"/>
      <c r="BC56" s="81"/>
      <c r="BD56" s="108"/>
      <c r="BE56" s="109"/>
      <c r="BF56" s="109"/>
      <c r="BG56" s="110"/>
      <c r="BH56" s="110"/>
      <c r="BI56" s="111"/>
    </row>
    <row r="57" spans="1:61" s="70" customFormat="1" ht="16.5" x14ac:dyDescent="0.25">
      <c r="A57" s="101"/>
      <c r="B57" s="46" t="s">
        <v>382</v>
      </c>
      <c r="C57" s="104" t="s">
        <v>288</v>
      </c>
      <c r="D57" s="148">
        <v>50</v>
      </c>
      <c r="E57" s="104" t="s">
        <v>433</v>
      </c>
      <c r="F57" s="97">
        <f t="shared" si="26"/>
        <v>150</v>
      </c>
      <c r="G57" s="97"/>
      <c r="H57" s="97"/>
      <c r="I57" s="97"/>
      <c r="J57" s="97"/>
      <c r="K57" s="97">
        <v>1</v>
      </c>
      <c r="L57" s="97"/>
      <c r="M57" s="97"/>
      <c r="N57" s="97"/>
      <c r="O57" s="97"/>
      <c r="P57" s="97"/>
      <c r="Q57" s="97"/>
      <c r="R57" s="97"/>
      <c r="S57" s="97"/>
      <c r="T57" s="104"/>
      <c r="U57" s="90">
        <f t="shared" si="30"/>
        <v>150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>
        <v>3</v>
      </c>
      <c r="AI57" s="78"/>
      <c r="AJ57" s="78">
        <f t="shared" si="27"/>
        <v>0</v>
      </c>
      <c r="AK57" s="78"/>
      <c r="AL57" s="78"/>
      <c r="AM57" s="101"/>
      <c r="AN57" s="101"/>
      <c r="AO57" s="101">
        <v>3</v>
      </c>
      <c r="AP57" s="101"/>
      <c r="AQ57" s="78"/>
      <c r="AR57" s="78">
        <f t="shared" si="28"/>
        <v>150</v>
      </c>
      <c r="AS57" s="78"/>
      <c r="AT57" s="78"/>
      <c r="AU57" s="78"/>
      <c r="AV57" s="78"/>
      <c r="AW57" s="78">
        <f t="shared" ref="AW57:AW66" si="31">AI57</f>
        <v>0</v>
      </c>
      <c r="AX57" s="78">
        <f t="shared" si="29"/>
        <v>3</v>
      </c>
      <c r="AY57" s="78">
        <f t="shared" si="25"/>
        <v>0</v>
      </c>
      <c r="AZ57" s="78">
        <v>12</v>
      </c>
      <c r="BA57" s="79"/>
      <c r="BB57" s="114"/>
      <c r="BC57" s="81"/>
      <c r="BD57" s="108"/>
      <c r="BE57" s="109"/>
      <c r="BF57" s="109"/>
      <c r="BG57" s="110"/>
      <c r="BH57" s="110"/>
      <c r="BI57" s="111"/>
    </row>
    <row r="58" spans="1:61" s="70" customFormat="1" ht="16.5" x14ac:dyDescent="0.25">
      <c r="A58" s="101"/>
      <c r="B58" s="46" t="s">
        <v>383</v>
      </c>
      <c r="C58" s="104" t="s">
        <v>288</v>
      </c>
      <c r="D58" s="148">
        <v>50</v>
      </c>
      <c r="E58" s="104" t="s">
        <v>433</v>
      </c>
      <c r="F58" s="97">
        <f t="shared" si="26"/>
        <v>150</v>
      </c>
      <c r="G58" s="97"/>
      <c r="H58" s="97"/>
      <c r="I58" s="97"/>
      <c r="J58" s="97"/>
      <c r="K58" s="97">
        <v>1</v>
      </c>
      <c r="L58" s="97"/>
      <c r="M58" s="97"/>
      <c r="N58" s="97"/>
      <c r="O58" s="97"/>
      <c r="P58" s="97"/>
      <c r="Q58" s="97"/>
      <c r="R58" s="97"/>
      <c r="S58" s="97"/>
      <c r="T58" s="104"/>
      <c r="U58" s="90">
        <f t="shared" si="30"/>
        <v>150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>
        <v>3</v>
      </c>
      <c r="AI58" s="78"/>
      <c r="AJ58" s="78">
        <f t="shared" si="27"/>
        <v>0</v>
      </c>
      <c r="AK58" s="78"/>
      <c r="AL58" s="78"/>
      <c r="AM58" s="101"/>
      <c r="AN58" s="101"/>
      <c r="AO58" s="101"/>
      <c r="AP58" s="101"/>
      <c r="AQ58" s="78"/>
      <c r="AR58" s="78">
        <f t="shared" si="28"/>
        <v>150</v>
      </c>
      <c r="AS58" s="78"/>
      <c r="AT58" s="78"/>
      <c r="AU58" s="78"/>
      <c r="AV58" s="78"/>
      <c r="AW58" s="78">
        <f t="shared" si="31"/>
        <v>0</v>
      </c>
      <c r="AX58" s="78">
        <f t="shared" si="29"/>
        <v>3</v>
      </c>
      <c r="AY58" s="78">
        <f t="shared" si="25"/>
        <v>0</v>
      </c>
      <c r="AZ58" s="78">
        <v>12</v>
      </c>
      <c r="BA58" s="79"/>
      <c r="BB58" s="114"/>
      <c r="BC58" s="81"/>
      <c r="BD58" s="108"/>
      <c r="BE58" s="109"/>
      <c r="BF58" s="109"/>
      <c r="BG58" s="110"/>
      <c r="BH58" s="110"/>
      <c r="BI58" s="111"/>
    </row>
    <row r="59" spans="1:61" s="70" customFormat="1" ht="16.5" x14ac:dyDescent="0.25">
      <c r="A59" s="101"/>
      <c r="B59" s="46" t="s">
        <v>384</v>
      </c>
      <c r="C59" s="104" t="s">
        <v>288</v>
      </c>
      <c r="D59" s="148">
        <v>50</v>
      </c>
      <c r="E59" s="104" t="s">
        <v>433</v>
      </c>
      <c r="F59" s="97">
        <f t="shared" si="26"/>
        <v>150</v>
      </c>
      <c r="G59" s="97"/>
      <c r="H59" s="97"/>
      <c r="I59" s="97"/>
      <c r="J59" s="97"/>
      <c r="K59" s="97">
        <v>1</v>
      </c>
      <c r="L59" s="97"/>
      <c r="M59" s="97"/>
      <c r="N59" s="97"/>
      <c r="O59" s="97"/>
      <c r="P59" s="97"/>
      <c r="Q59" s="97"/>
      <c r="R59" s="97"/>
      <c r="S59" s="97"/>
      <c r="T59" s="104"/>
      <c r="U59" s="90">
        <f t="shared" si="30"/>
        <v>150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>
        <v>3</v>
      </c>
      <c r="AI59" s="78"/>
      <c r="AJ59" s="78">
        <f t="shared" si="27"/>
        <v>0</v>
      </c>
      <c r="AK59" s="78"/>
      <c r="AL59" s="78"/>
      <c r="AM59" s="101"/>
      <c r="AN59" s="101"/>
      <c r="AO59" s="101"/>
      <c r="AP59" s="101"/>
      <c r="AQ59" s="78"/>
      <c r="AR59" s="78">
        <f t="shared" si="28"/>
        <v>150</v>
      </c>
      <c r="AS59" s="78"/>
      <c r="AT59" s="78"/>
      <c r="AU59" s="78"/>
      <c r="AV59" s="78"/>
      <c r="AW59" s="78">
        <f t="shared" si="31"/>
        <v>0</v>
      </c>
      <c r="AX59" s="78">
        <f t="shared" si="29"/>
        <v>3</v>
      </c>
      <c r="AY59" s="78">
        <f t="shared" si="25"/>
        <v>0</v>
      </c>
      <c r="AZ59" s="78">
        <v>12</v>
      </c>
      <c r="BA59" s="79"/>
      <c r="BB59" s="114"/>
      <c r="BC59" s="81"/>
      <c r="BD59" s="108"/>
      <c r="BE59" s="109"/>
      <c r="BF59" s="109"/>
      <c r="BG59" s="110"/>
      <c r="BH59" s="110"/>
      <c r="BI59" s="111"/>
    </row>
    <row r="60" spans="1:61" s="70" customFormat="1" ht="16.5" x14ac:dyDescent="0.25">
      <c r="A60" s="101"/>
      <c r="B60" s="46" t="s">
        <v>385</v>
      </c>
      <c r="C60" s="104" t="s">
        <v>288</v>
      </c>
      <c r="D60" s="148">
        <v>50</v>
      </c>
      <c r="E60" s="104" t="s">
        <v>433</v>
      </c>
      <c r="F60" s="97">
        <f t="shared" si="26"/>
        <v>150</v>
      </c>
      <c r="G60" s="97"/>
      <c r="H60" s="97"/>
      <c r="I60" s="97"/>
      <c r="J60" s="97"/>
      <c r="K60" s="97">
        <v>1</v>
      </c>
      <c r="L60" s="97"/>
      <c r="M60" s="97"/>
      <c r="N60" s="97"/>
      <c r="O60" s="97"/>
      <c r="P60" s="97"/>
      <c r="Q60" s="97"/>
      <c r="R60" s="97"/>
      <c r="S60" s="97"/>
      <c r="T60" s="104"/>
      <c r="U60" s="90">
        <f t="shared" si="30"/>
        <v>150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>
        <v>3</v>
      </c>
      <c r="AI60" s="78"/>
      <c r="AJ60" s="78">
        <f t="shared" si="27"/>
        <v>0</v>
      </c>
      <c r="AK60" s="78"/>
      <c r="AL60" s="78"/>
      <c r="AM60" s="101"/>
      <c r="AN60" s="101"/>
      <c r="AO60" s="101"/>
      <c r="AP60" s="101"/>
      <c r="AQ60" s="78"/>
      <c r="AR60" s="78">
        <f t="shared" si="28"/>
        <v>150</v>
      </c>
      <c r="AS60" s="78"/>
      <c r="AT60" s="78"/>
      <c r="AU60" s="78"/>
      <c r="AV60" s="78"/>
      <c r="AW60" s="78">
        <f t="shared" si="31"/>
        <v>0</v>
      </c>
      <c r="AX60" s="78">
        <f t="shared" si="29"/>
        <v>3</v>
      </c>
      <c r="AY60" s="78">
        <f t="shared" si="25"/>
        <v>0</v>
      </c>
      <c r="AZ60" s="78">
        <v>12</v>
      </c>
      <c r="BA60" s="79"/>
      <c r="BB60" s="114"/>
      <c r="BC60" s="81"/>
      <c r="BD60" s="108"/>
      <c r="BE60" s="109"/>
      <c r="BF60" s="109"/>
      <c r="BG60" s="110"/>
      <c r="BH60" s="110"/>
      <c r="BI60" s="111"/>
    </row>
    <row r="61" spans="1:61" s="70" customFormat="1" ht="16.5" x14ac:dyDescent="0.25">
      <c r="A61" s="101"/>
      <c r="B61" s="46" t="s">
        <v>386</v>
      </c>
      <c r="C61" s="104" t="s">
        <v>288</v>
      </c>
      <c r="D61" s="148">
        <v>50</v>
      </c>
      <c r="E61" s="104" t="s">
        <v>433</v>
      </c>
      <c r="F61" s="97">
        <f t="shared" si="26"/>
        <v>150</v>
      </c>
      <c r="G61" s="97"/>
      <c r="H61" s="97"/>
      <c r="I61" s="97"/>
      <c r="J61" s="97"/>
      <c r="K61" s="97">
        <v>1</v>
      </c>
      <c r="L61" s="97"/>
      <c r="M61" s="97"/>
      <c r="N61" s="97"/>
      <c r="O61" s="97"/>
      <c r="P61" s="97"/>
      <c r="Q61" s="97"/>
      <c r="R61" s="97"/>
      <c r="S61" s="97"/>
      <c r="T61" s="104"/>
      <c r="U61" s="90">
        <f t="shared" si="30"/>
        <v>150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>
        <v>3</v>
      </c>
      <c r="AI61" s="78"/>
      <c r="AJ61" s="78">
        <f t="shared" si="27"/>
        <v>0</v>
      </c>
      <c r="AK61" s="78"/>
      <c r="AL61" s="78"/>
      <c r="AM61" s="101"/>
      <c r="AN61" s="101"/>
      <c r="AO61" s="101"/>
      <c r="AP61" s="101"/>
      <c r="AQ61" s="78"/>
      <c r="AR61" s="78">
        <f t="shared" si="28"/>
        <v>150</v>
      </c>
      <c r="AS61" s="78"/>
      <c r="AT61" s="78"/>
      <c r="AU61" s="78"/>
      <c r="AV61" s="78"/>
      <c r="AW61" s="78">
        <f t="shared" si="31"/>
        <v>0</v>
      </c>
      <c r="AX61" s="78">
        <f t="shared" si="29"/>
        <v>3</v>
      </c>
      <c r="AY61" s="78">
        <f t="shared" si="25"/>
        <v>0</v>
      </c>
      <c r="AZ61" s="78">
        <v>12</v>
      </c>
      <c r="BA61" s="79"/>
      <c r="BB61" s="114"/>
      <c r="BC61" s="81"/>
      <c r="BD61" s="108"/>
      <c r="BE61" s="109"/>
      <c r="BF61" s="109"/>
      <c r="BG61" s="110"/>
      <c r="BH61" s="110"/>
      <c r="BI61" s="111"/>
    </row>
    <row r="62" spans="1:61" s="70" customFormat="1" ht="16.5" x14ac:dyDescent="0.25">
      <c r="A62" s="101"/>
      <c r="B62" s="46" t="s">
        <v>387</v>
      </c>
      <c r="C62" s="104" t="s">
        <v>288</v>
      </c>
      <c r="D62" s="148">
        <v>50</v>
      </c>
      <c r="E62" s="104" t="s">
        <v>433</v>
      </c>
      <c r="F62" s="97">
        <f t="shared" si="26"/>
        <v>150</v>
      </c>
      <c r="G62" s="97"/>
      <c r="H62" s="97"/>
      <c r="I62" s="97"/>
      <c r="J62" s="97"/>
      <c r="K62" s="97">
        <v>1</v>
      </c>
      <c r="L62" s="97"/>
      <c r="M62" s="97"/>
      <c r="N62" s="97"/>
      <c r="O62" s="97"/>
      <c r="P62" s="97"/>
      <c r="Q62" s="97"/>
      <c r="R62" s="97"/>
      <c r="S62" s="97"/>
      <c r="T62" s="104"/>
      <c r="U62" s="90">
        <f t="shared" si="30"/>
        <v>150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>
        <v>3</v>
      </c>
      <c r="AI62" s="78"/>
      <c r="AJ62" s="78">
        <f t="shared" si="27"/>
        <v>0</v>
      </c>
      <c r="AK62" s="78"/>
      <c r="AL62" s="78"/>
      <c r="AM62" s="101"/>
      <c r="AN62" s="101"/>
      <c r="AO62" s="101"/>
      <c r="AP62" s="101"/>
      <c r="AQ62" s="78"/>
      <c r="AR62" s="78">
        <f t="shared" si="28"/>
        <v>150</v>
      </c>
      <c r="AS62" s="78"/>
      <c r="AT62" s="78"/>
      <c r="AU62" s="78"/>
      <c r="AV62" s="78"/>
      <c r="AW62" s="78">
        <f t="shared" si="31"/>
        <v>0</v>
      </c>
      <c r="AX62" s="78">
        <f t="shared" si="29"/>
        <v>3</v>
      </c>
      <c r="AY62" s="78">
        <f t="shared" si="25"/>
        <v>0</v>
      </c>
      <c r="AZ62" s="78">
        <v>12</v>
      </c>
      <c r="BA62" s="79"/>
      <c r="BB62" s="114"/>
      <c r="BC62" s="81"/>
      <c r="BD62" s="108"/>
      <c r="BE62" s="109"/>
      <c r="BF62" s="109"/>
      <c r="BG62" s="110"/>
      <c r="BH62" s="110"/>
      <c r="BI62" s="111"/>
    </row>
    <row r="63" spans="1:61" s="70" customFormat="1" ht="16.5" x14ac:dyDescent="0.25">
      <c r="A63" s="101"/>
      <c r="B63" s="46" t="s">
        <v>481</v>
      </c>
      <c r="C63" s="104" t="s">
        <v>226</v>
      </c>
      <c r="D63" s="148">
        <f>45+5</f>
        <v>50</v>
      </c>
      <c r="E63" s="104" t="s">
        <v>433</v>
      </c>
      <c r="F63" s="97">
        <f t="shared" si="26"/>
        <v>150</v>
      </c>
      <c r="G63" s="97"/>
      <c r="H63" s="97"/>
      <c r="I63" s="97"/>
      <c r="J63" s="97"/>
      <c r="K63" s="97"/>
      <c r="L63" s="97"/>
      <c r="M63" s="97">
        <v>1</v>
      </c>
      <c r="N63" s="97"/>
      <c r="O63" s="97"/>
      <c r="P63" s="97"/>
      <c r="Q63" s="97"/>
      <c r="R63" s="97"/>
      <c r="S63" s="97"/>
      <c r="T63" s="104"/>
      <c r="U63" s="90">
        <f t="shared" si="30"/>
        <v>150</v>
      </c>
      <c r="V63" s="78"/>
      <c r="W63" s="78"/>
      <c r="X63" s="78"/>
      <c r="Y63" s="78"/>
      <c r="Z63" s="78"/>
      <c r="AA63" s="78"/>
      <c r="AB63" s="78"/>
      <c r="AC63" s="78"/>
      <c r="AD63" s="78">
        <v>3</v>
      </c>
      <c r="AE63" s="78"/>
      <c r="AF63" s="78"/>
      <c r="AG63" s="78">
        <v>1</v>
      </c>
      <c r="AH63" s="78">
        <v>1</v>
      </c>
      <c r="AI63" s="78">
        <v>6</v>
      </c>
      <c r="AJ63" s="78">
        <f t="shared" si="27"/>
        <v>6</v>
      </c>
      <c r="AK63" s="78"/>
      <c r="AL63" s="78"/>
      <c r="AM63" s="101"/>
      <c r="AN63" s="101"/>
      <c r="AO63" s="101">
        <v>3</v>
      </c>
      <c r="AP63" s="101"/>
      <c r="AQ63" s="78"/>
      <c r="AR63" s="78">
        <f t="shared" si="28"/>
        <v>150</v>
      </c>
      <c r="AS63" s="78"/>
      <c r="AT63" s="78"/>
      <c r="AU63" s="78"/>
      <c r="AV63" s="78"/>
      <c r="AW63" s="78">
        <f t="shared" si="31"/>
        <v>6</v>
      </c>
      <c r="AX63" s="78">
        <f t="shared" si="29"/>
        <v>1</v>
      </c>
      <c r="AY63" s="78">
        <f t="shared" si="25"/>
        <v>0</v>
      </c>
      <c r="AZ63" s="78"/>
      <c r="BA63" s="79"/>
      <c r="BB63" s="114"/>
      <c r="BC63" s="81"/>
      <c r="BD63" s="108"/>
      <c r="BE63" s="109"/>
      <c r="BF63" s="109"/>
      <c r="BG63" s="110"/>
      <c r="BH63" s="110"/>
      <c r="BI63" s="111"/>
    </row>
    <row r="64" spans="1:61" s="70" customFormat="1" ht="16.5" x14ac:dyDescent="0.25">
      <c r="A64" s="101"/>
      <c r="B64" s="46" t="s">
        <v>482</v>
      </c>
      <c r="C64" s="104" t="s">
        <v>288</v>
      </c>
      <c r="D64" s="148">
        <v>55</v>
      </c>
      <c r="E64" s="104" t="s">
        <v>433</v>
      </c>
      <c r="F64" s="97">
        <f t="shared" si="26"/>
        <v>165</v>
      </c>
      <c r="G64" s="97"/>
      <c r="H64" s="97"/>
      <c r="I64" s="97"/>
      <c r="J64" s="97"/>
      <c r="K64" s="97">
        <v>1</v>
      </c>
      <c r="L64" s="97"/>
      <c r="M64" s="97"/>
      <c r="N64" s="97"/>
      <c r="O64" s="97"/>
      <c r="P64" s="97"/>
      <c r="Q64" s="97"/>
      <c r="R64" s="97"/>
      <c r="S64" s="97"/>
      <c r="T64" s="104"/>
      <c r="U64" s="90">
        <f t="shared" si="30"/>
        <v>165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>
        <v>3</v>
      </c>
      <c r="AI64" s="78"/>
      <c r="AJ64" s="78">
        <f t="shared" si="27"/>
        <v>0</v>
      </c>
      <c r="AK64" s="78"/>
      <c r="AL64" s="78"/>
      <c r="AM64" s="101"/>
      <c r="AN64" s="101"/>
      <c r="AO64" s="101"/>
      <c r="AP64" s="101"/>
      <c r="AQ64" s="78"/>
      <c r="AR64" s="78">
        <f t="shared" si="28"/>
        <v>165</v>
      </c>
      <c r="AS64" s="78"/>
      <c r="AT64" s="78"/>
      <c r="AU64" s="78"/>
      <c r="AV64" s="78"/>
      <c r="AW64" s="78">
        <f t="shared" si="31"/>
        <v>0</v>
      </c>
      <c r="AX64" s="78">
        <f t="shared" si="29"/>
        <v>3</v>
      </c>
      <c r="AY64" s="78">
        <f t="shared" si="25"/>
        <v>0</v>
      </c>
      <c r="AZ64" s="78"/>
      <c r="BA64" s="79"/>
      <c r="BB64" s="114"/>
      <c r="BC64" s="81"/>
      <c r="BD64" s="108"/>
      <c r="BE64" s="109"/>
      <c r="BF64" s="109"/>
      <c r="BG64" s="110"/>
      <c r="BH64" s="110"/>
      <c r="BI64" s="111"/>
    </row>
    <row r="65" spans="1:61" s="70" customFormat="1" ht="16.5" x14ac:dyDescent="0.25">
      <c r="A65" s="101"/>
      <c r="B65" s="46" t="s">
        <v>483</v>
      </c>
      <c r="C65" s="104" t="s">
        <v>288</v>
      </c>
      <c r="D65" s="148">
        <v>55</v>
      </c>
      <c r="E65" s="104" t="s">
        <v>433</v>
      </c>
      <c r="F65" s="97">
        <f t="shared" si="26"/>
        <v>165</v>
      </c>
      <c r="G65" s="97"/>
      <c r="H65" s="97"/>
      <c r="I65" s="97"/>
      <c r="J65" s="97"/>
      <c r="K65" s="97">
        <v>1</v>
      </c>
      <c r="L65" s="97"/>
      <c r="M65" s="97"/>
      <c r="N65" s="97"/>
      <c r="O65" s="97"/>
      <c r="P65" s="97"/>
      <c r="Q65" s="97"/>
      <c r="R65" s="97"/>
      <c r="S65" s="97"/>
      <c r="T65" s="104"/>
      <c r="U65" s="90">
        <f t="shared" si="30"/>
        <v>165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>
        <v>3</v>
      </c>
      <c r="AI65" s="78"/>
      <c r="AJ65" s="78">
        <f t="shared" si="27"/>
        <v>0</v>
      </c>
      <c r="AK65" s="78"/>
      <c r="AL65" s="78"/>
      <c r="AM65" s="101"/>
      <c r="AN65" s="101"/>
      <c r="AO65" s="101"/>
      <c r="AP65" s="101"/>
      <c r="AQ65" s="78"/>
      <c r="AR65" s="78">
        <f t="shared" si="28"/>
        <v>165</v>
      </c>
      <c r="AS65" s="78"/>
      <c r="AT65" s="78"/>
      <c r="AU65" s="78"/>
      <c r="AV65" s="78"/>
      <c r="AW65" s="78">
        <f t="shared" si="31"/>
        <v>0</v>
      </c>
      <c r="AX65" s="78">
        <f t="shared" si="29"/>
        <v>3</v>
      </c>
      <c r="AY65" s="78">
        <f t="shared" si="25"/>
        <v>0</v>
      </c>
      <c r="AZ65" s="78"/>
      <c r="BA65" s="79"/>
      <c r="BB65" s="114"/>
      <c r="BC65" s="81"/>
      <c r="BD65" s="108"/>
      <c r="BE65" s="109"/>
      <c r="BF65" s="109"/>
      <c r="BG65" s="110"/>
      <c r="BH65" s="110"/>
      <c r="BI65" s="111"/>
    </row>
    <row r="66" spans="1:61" s="70" customFormat="1" ht="16.5" x14ac:dyDescent="0.25">
      <c r="A66" s="101"/>
      <c r="B66" s="46" t="s">
        <v>484</v>
      </c>
      <c r="C66" s="104" t="s">
        <v>44</v>
      </c>
      <c r="D66" s="148">
        <v>50</v>
      </c>
      <c r="E66" s="104" t="s">
        <v>433</v>
      </c>
      <c r="F66" s="97">
        <f t="shared" si="26"/>
        <v>150</v>
      </c>
      <c r="G66" s="97"/>
      <c r="H66" s="97"/>
      <c r="I66" s="97"/>
      <c r="J66" s="97"/>
      <c r="K66" s="97">
        <v>1</v>
      </c>
      <c r="L66" s="97"/>
      <c r="M66" s="97">
        <v>1</v>
      </c>
      <c r="N66" s="97"/>
      <c r="O66" s="97"/>
      <c r="P66" s="97"/>
      <c r="Q66" s="97"/>
      <c r="R66" s="97"/>
      <c r="S66" s="97"/>
      <c r="T66" s="104"/>
      <c r="U66" s="90">
        <f t="shared" si="30"/>
        <v>150</v>
      </c>
      <c r="V66" s="78"/>
      <c r="W66" s="78"/>
      <c r="X66" s="78"/>
      <c r="Y66" s="78">
        <v>6</v>
      </c>
      <c r="Z66" s="78"/>
      <c r="AA66" s="78"/>
      <c r="AB66" s="78"/>
      <c r="AC66" s="78">
        <v>3</v>
      </c>
      <c r="AD66" s="78"/>
      <c r="AE66" s="78"/>
      <c r="AF66" s="78"/>
      <c r="AG66" s="78"/>
      <c r="AH66" s="78">
        <v>3</v>
      </c>
      <c r="AI66" s="78">
        <v>3</v>
      </c>
      <c r="AJ66" s="78">
        <f t="shared" si="27"/>
        <v>3</v>
      </c>
      <c r="AK66" s="78"/>
      <c r="AL66" s="78"/>
      <c r="AM66" s="101"/>
      <c r="AN66" s="101"/>
      <c r="AO66" s="101"/>
      <c r="AP66" s="101">
        <v>6</v>
      </c>
      <c r="AQ66" s="78"/>
      <c r="AR66" s="78">
        <f t="shared" si="28"/>
        <v>150</v>
      </c>
      <c r="AS66" s="78"/>
      <c r="AT66" s="78"/>
      <c r="AU66" s="78"/>
      <c r="AV66" s="78"/>
      <c r="AW66" s="78">
        <f t="shared" si="31"/>
        <v>3</v>
      </c>
      <c r="AX66" s="78">
        <f t="shared" si="29"/>
        <v>3</v>
      </c>
      <c r="AY66" s="78">
        <f t="shared" si="25"/>
        <v>6</v>
      </c>
      <c r="AZ66" s="78"/>
      <c r="BA66" s="79"/>
      <c r="BB66" s="114"/>
      <c r="BC66" s="81"/>
      <c r="BD66" s="108"/>
      <c r="BE66" s="109"/>
      <c r="BF66" s="109"/>
      <c r="BG66" s="110"/>
      <c r="BH66" s="110"/>
      <c r="BI66" s="111"/>
    </row>
    <row r="67" spans="1:61" s="125" customFormat="1" ht="16.5" x14ac:dyDescent="0.25">
      <c r="A67" s="78">
        <v>5</v>
      </c>
      <c r="B67" s="86" t="s">
        <v>485</v>
      </c>
      <c r="C67" s="87"/>
      <c r="D67" s="90">
        <f>SUM(D68:D95)</f>
        <v>1939</v>
      </c>
      <c r="E67" s="90">
        <f t="shared" ref="E67:AZ67" si="32">SUM(E68:E95)</f>
        <v>0</v>
      </c>
      <c r="F67" s="90">
        <f t="shared" si="32"/>
        <v>5823</v>
      </c>
      <c r="G67" s="90">
        <f t="shared" si="32"/>
        <v>0</v>
      </c>
      <c r="H67" s="90">
        <f t="shared" si="32"/>
        <v>0</v>
      </c>
      <c r="I67" s="90">
        <f t="shared" si="32"/>
        <v>0</v>
      </c>
      <c r="J67" s="90">
        <f t="shared" si="32"/>
        <v>18</v>
      </c>
      <c r="K67" s="90">
        <f t="shared" si="32"/>
        <v>3</v>
      </c>
      <c r="L67" s="90">
        <f t="shared" si="32"/>
        <v>1</v>
      </c>
      <c r="M67" s="90">
        <f t="shared" si="32"/>
        <v>6</v>
      </c>
      <c r="N67" s="90">
        <f t="shared" si="32"/>
        <v>0</v>
      </c>
      <c r="O67" s="90">
        <f t="shared" si="32"/>
        <v>0</v>
      </c>
      <c r="P67" s="90">
        <f t="shared" si="32"/>
        <v>0</v>
      </c>
      <c r="Q67" s="90">
        <f t="shared" si="32"/>
        <v>0</v>
      </c>
      <c r="R67" s="90">
        <f t="shared" si="32"/>
        <v>0</v>
      </c>
      <c r="S67" s="90">
        <f t="shared" si="32"/>
        <v>0</v>
      </c>
      <c r="T67" s="90">
        <f t="shared" si="32"/>
        <v>0</v>
      </c>
      <c r="U67" s="90">
        <f t="shared" si="32"/>
        <v>5823</v>
      </c>
      <c r="V67" s="90">
        <f t="shared" si="32"/>
        <v>0</v>
      </c>
      <c r="W67" s="90">
        <f t="shared" si="32"/>
        <v>0</v>
      </c>
      <c r="X67" s="90">
        <f t="shared" si="32"/>
        <v>0</v>
      </c>
      <c r="Y67" s="90">
        <f t="shared" si="32"/>
        <v>18</v>
      </c>
      <c r="Z67" s="90">
        <f t="shared" si="32"/>
        <v>0</v>
      </c>
      <c r="AA67" s="90">
        <f t="shared" si="32"/>
        <v>0</v>
      </c>
      <c r="AB67" s="90">
        <f t="shared" si="32"/>
        <v>0</v>
      </c>
      <c r="AC67" s="90">
        <f t="shared" si="32"/>
        <v>9</v>
      </c>
      <c r="AD67" s="90">
        <f t="shared" si="32"/>
        <v>6</v>
      </c>
      <c r="AE67" s="90">
        <f t="shared" si="32"/>
        <v>0</v>
      </c>
      <c r="AF67" s="90">
        <f t="shared" si="32"/>
        <v>0</v>
      </c>
      <c r="AG67" s="90">
        <f t="shared" si="32"/>
        <v>2</v>
      </c>
      <c r="AH67" s="90">
        <f t="shared" si="32"/>
        <v>75</v>
      </c>
      <c r="AI67" s="90">
        <f t="shared" si="32"/>
        <v>24</v>
      </c>
      <c r="AJ67" s="90">
        <f t="shared" si="32"/>
        <v>24</v>
      </c>
      <c r="AK67" s="90">
        <f t="shared" si="32"/>
        <v>0</v>
      </c>
      <c r="AL67" s="90">
        <f t="shared" si="32"/>
        <v>0</v>
      </c>
      <c r="AM67" s="90">
        <f t="shared" si="32"/>
        <v>0</v>
      </c>
      <c r="AN67" s="90">
        <f t="shared" si="32"/>
        <v>6</v>
      </c>
      <c r="AO67" s="90">
        <f t="shared" si="32"/>
        <v>15</v>
      </c>
      <c r="AP67" s="90">
        <f t="shared" si="32"/>
        <v>6</v>
      </c>
      <c r="AQ67" s="90">
        <f t="shared" si="32"/>
        <v>0</v>
      </c>
      <c r="AR67" s="90">
        <f t="shared" si="32"/>
        <v>5823</v>
      </c>
      <c r="AS67" s="90">
        <f t="shared" si="32"/>
        <v>0</v>
      </c>
      <c r="AT67" s="90">
        <f t="shared" si="32"/>
        <v>0</v>
      </c>
      <c r="AU67" s="90">
        <f t="shared" si="32"/>
        <v>0</v>
      </c>
      <c r="AV67" s="90">
        <f t="shared" si="32"/>
        <v>0</v>
      </c>
      <c r="AW67" s="90">
        <f t="shared" si="32"/>
        <v>24</v>
      </c>
      <c r="AX67" s="90">
        <f t="shared" si="32"/>
        <v>75</v>
      </c>
      <c r="AY67" s="90">
        <f t="shared" si="32"/>
        <v>6</v>
      </c>
      <c r="AZ67" s="90">
        <f t="shared" si="32"/>
        <v>36</v>
      </c>
      <c r="BA67" s="90">
        <f>SUM(BA68:BA95)</f>
        <v>0</v>
      </c>
      <c r="BB67" s="147"/>
      <c r="BC67" s="120"/>
      <c r="BD67" s="121"/>
      <c r="BE67" s="122"/>
      <c r="BF67" s="122"/>
      <c r="BG67" s="123"/>
      <c r="BH67" s="123"/>
      <c r="BI67" s="124"/>
    </row>
    <row r="68" spans="1:61" s="70" customFormat="1" ht="16.5" x14ac:dyDescent="0.25">
      <c r="A68" s="101"/>
      <c r="B68" s="151">
        <v>142</v>
      </c>
      <c r="C68" s="104" t="s">
        <v>442</v>
      </c>
      <c r="D68" s="148"/>
      <c r="E68" s="104" t="s">
        <v>433</v>
      </c>
      <c r="F68" s="97">
        <v>6</v>
      </c>
      <c r="G68" s="97"/>
      <c r="H68" s="97"/>
      <c r="I68" s="97"/>
      <c r="J68" s="97"/>
      <c r="K68" s="97"/>
      <c r="L68" s="97"/>
      <c r="M68" s="97">
        <v>1</v>
      </c>
      <c r="N68" s="97"/>
      <c r="O68" s="97"/>
      <c r="P68" s="97"/>
      <c r="Q68" s="97"/>
      <c r="R68" s="97"/>
      <c r="S68" s="97"/>
      <c r="T68" s="104"/>
      <c r="U68" s="90">
        <v>6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>
        <v>3</v>
      </c>
      <c r="AJ68" s="78">
        <f t="shared" si="27"/>
        <v>3</v>
      </c>
      <c r="AK68" s="78"/>
      <c r="AL68" s="78"/>
      <c r="AM68" s="101"/>
      <c r="AN68" s="101"/>
      <c r="AO68" s="101"/>
      <c r="AP68" s="101">
        <v>6</v>
      </c>
      <c r="AQ68" s="78"/>
      <c r="AR68" s="78">
        <f>F68</f>
        <v>6</v>
      </c>
      <c r="AS68" s="78"/>
      <c r="AT68" s="78"/>
      <c r="AU68" s="78"/>
      <c r="AV68" s="78"/>
      <c r="AW68" s="78">
        <f>AI68</f>
        <v>3</v>
      </c>
      <c r="AX68" s="78">
        <f t="shared" ref="AX68:AX95" si="33">AH68</f>
        <v>0</v>
      </c>
      <c r="AY68" s="78">
        <f t="shared" ref="AY68:AY95" si="34">AP68</f>
        <v>6</v>
      </c>
      <c r="AZ68" s="78"/>
      <c r="BA68" s="79"/>
      <c r="BB68" s="114"/>
      <c r="BC68" s="81"/>
      <c r="BD68" s="108"/>
      <c r="BE68" s="109"/>
      <c r="BF68" s="109"/>
      <c r="BG68" s="110"/>
      <c r="BH68" s="110"/>
      <c r="BI68" s="111"/>
    </row>
    <row r="69" spans="1:61" s="70" customFormat="1" ht="16.5" x14ac:dyDescent="0.25">
      <c r="A69" s="101"/>
      <c r="B69" s="46" t="s">
        <v>486</v>
      </c>
      <c r="C69" s="104" t="s">
        <v>226</v>
      </c>
      <c r="D69" s="148">
        <v>100</v>
      </c>
      <c r="E69" s="104" t="s">
        <v>433</v>
      </c>
      <c r="F69" s="97">
        <f t="shared" si="26"/>
        <v>300</v>
      </c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104"/>
      <c r="U69" s="90">
        <f>F69</f>
        <v>300</v>
      </c>
      <c r="V69" s="78"/>
      <c r="W69" s="78"/>
      <c r="X69" s="78"/>
      <c r="Y69" s="78">
        <v>12</v>
      </c>
      <c r="Z69" s="78"/>
      <c r="AA69" s="78"/>
      <c r="AB69" s="78"/>
      <c r="AC69" s="78">
        <v>6</v>
      </c>
      <c r="AD69" s="78"/>
      <c r="AE69" s="78"/>
      <c r="AF69" s="78"/>
      <c r="AG69" s="78"/>
      <c r="AH69" s="78"/>
      <c r="AI69" s="78">
        <v>6</v>
      </c>
      <c r="AJ69" s="78">
        <f>AI69</f>
        <v>6</v>
      </c>
      <c r="AK69" s="78"/>
      <c r="AL69" s="78"/>
      <c r="AM69" s="101"/>
      <c r="AN69" s="101">
        <v>3</v>
      </c>
      <c r="AO69" s="101"/>
      <c r="AP69" s="101"/>
      <c r="AQ69" s="78"/>
      <c r="AR69" s="78">
        <f t="shared" ref="AR69:AR95" si="35">F69</f>
        <v>300</v>
      </c>
      <c r="AS69" s="78"/>
      <c r="AT69" s="78"/>
      <c r="AU69" s="78"/>
      <c r="AV69" s="78"/>
      <c r="AW69" s="78">
        <f t="shared" ref="AW69:AW95" si="36">AI69</f>
        <v>6</v>
      </c>
      <c r="AX69" s="78">
        <f t="shared" si="33"/>
        <v>0</v>
      </c>
      <c r="AY69" s="78">
        <f t="shared" si="34"/>
        <v>0</v>
      </c>
      <c r="AZ69" s="78"/>
      <c r="BA69" s="79" t="s">
        <v>487</v>
      </c>
      <c r="BB69" s="114"/>
      <c r="BC69" s="81"/>
      <c r="BD69" s="108"/>
      <c r="BE69" s="109"/>
      <c r="BF69" s="109"/>
      <c r="BG69" s="110"/>
      <c r="BH69" s="110"/>
      <c r="BI69" s="111"/>
    </row>
    <row r="70" spans="1:61" s="70" customFormat="1" ht="16.5" x14ac:dyDescent="0.25">
      <c r="A70" s="101"/>
      <c r="B70" s="46" t="s">
        <v>488</v>
      </c>
      <c r="C70" s="104" t="s">
        <v>288</v>
      </c>
      <c r="D70" s="148">
        <v>100</v>
      </c>
      <c r="E70" s="104" t="s">
        <v>433</v>
      </c>
      <c r="F70" s="97">
        <f t="shared" si="26"/>
        <v>300</v>
      </c>
      <c r="G70" s="97"/>
      <c r="H70" s="97"/>
      <c r="I70" s="97"/>
      <c r="J70" s="97"/>
      <c r="K70" s="97"/>
      <c r="L70" s="97"/>
      <c r="M70" s="97">
        <v>1</v>
      </c>
      <c r="N70" s="97"/>
      <c r="O70" s="97"/>
      <c r="P70" s="97"/>
      <c r="Q70" s="97"/>
      <c r="R70" s="97"/>
      <c r="S70" s="97"/>
      <c r="T70" s="104"/>
      <c r="U70" s="90">
        <f t="shared" ref="U70:U95" si="37">F70</f>
        <v>300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>
        <v>3</v>
      </c>
      <c r="AI70" s="64"/>
      <c r="AJ70" s="64"/>
      <c r="AK70" s="78"/>
      <c r="AL70" s="78"/>
      <c r="AM70" s="101"/>
      <c r="AN70" s="101"/>
      <c r="AO70" s="101"/>
      <c r="AP70" s="101"/>
      <c r="AQ70" s="78"/>
      <c r="AR70" s="78">
        <f t="shared" si="35"/>
        <v>300</v>
      </c>
      <c r="AS70" s="78"/>
      <c r="AT70" s="78"/>
      <c r="AU70" s="78"/>
      <c r="AV70" s="78"/>
      <c r="AW70" s="78">
        <f t="shared" si="36"/>
        <v>0</v>
      </c>
      <c r="AX70" s="78">
        <f t="shared" si="33"/>
        <v>3</v>
      </c>
      <c r="AY70" s="78">
        <f t="shared" si="34"/>
        <v>0</v>
      </c>
      <c r="AZ70" s="78"/>
      <c r="BA70" s="79"/>
      <c r="BB70" s="114"/>
      <c r="BC70" s="81"/>
      <c r="BD70" s="108"/>
      <c r="BE70" s="109"/>
      <c r="BF70" s="109"/>
      <c r="BG70" s="110"/>
      <c r="BH70" s="110"/>
      <c r="BI70" s="111"/>
    </row>
    <row r="71" spans="1:61" s="70" customFormat="1" ht="16.5" x14ac:dyDescent="0.25">
      <c r="A71" s="101"/>
      <c r="B71" s="46" t="s">
        <v>489</v>
      </c>
      <c r="C71" s="104" t="s">
        <v>288</v>
      </c>
      <c r="D71" s="148">
        <v>105</v>
      </c>
      <c r="E71" s="104" t="s">
        <v>433</v>
      </c>
      <c r="F71" s="97">
        <f t="shared" si="26"/>
        <v>315</v>
      </c>
      <c r="G71" s="97"/>
      <c r="H71" s="97"/>
      <c r="I71" s="97"/>
      <c r="J71" s="97">
        <v>1</v>
      </c>
      <c r="K71" s="97"/>
      <c r="L71" s="97"/>
      <c r="M71" s="97"/>
      <c r="N71" s="97"/>
      <c r="O71" s="97"/>
      <c r="P71" s="97"/>
      <c r="Q71" s="97"/>
      <c r="R71" s="97"/>
      <c r="S71" s="97"/>
      <c r="T71" s="104"/>
      <c r="U71" s="90">
        <f t="shared" si="37"/>
        <v>315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>
        <v>3</v>
      </c>
      <c r="AI71" s="78"/>
      <c r="AJ71" s="78">
        <f t="shared" si="27"/>
        <v>0</v>
      </c>
      <c r="AK71" s="78"/>
      <c r="AL71" s="78"/>
      <c r="AM71" s="101"/>
      <c r="AN71" s="101"/>
      <c r="AO71" s="101"/>
      <c r="AP71" s="101"/>
      <c r="AQ71" s="78"/>
      <c r="AR71" s="78">
        <f t="shared" si="35"/>
        <v>315</v>
      </c>
      <c r="AS71" s="78"/>
      <c r="AT71" s="78"/>
      <c r="AU71" s="78"/>
      <c r="AV71" s="78"/>
      <c r="AW71" s="78">
        <f t="shared" si="36"/>
        <v>0</v>
      </c>
      <c r="AX71" s="78">
        <f t="shared" si="33"/>
        <v>3</v>
      </c>
      <c r="AY71" s="78">
        <f t="shared" si="34"/>
        <v>0</v>
      </c>
      <c r="AZ71" s="78"/>
      <c r="BA71" s="79"/>
      <c r="BB71" s="114"/>
      <c r="BC71" s="81"/>
      <c r="BD71" s="108"/>
      <c r="BE71" s="109"/>
      <c r="BF71" s="109"/>
      <c r="BG71" s="110"/>
      <c r="BH71" s="110"/>
      <c r="BI71" s="111"/>
    </row>
    <row r="72" spans="1:61" s="70" customFormat="1" ht="16.5" x14ac:dyDescent="0.25">
      <c r="A72" s="101"/>
      <c r="B72" s="46" t="s">
        <v>490</v>
      </c>
      <c r="C72" s="104" t="s">
        <v>288</v>
      </c>
      <c r="D72" s="148">
        <v>105</v>
      </c>
      <c r="E72" s="104" t="s">
        <v>433</v>
      </c>
      <c r="F72" s="97">
        <f t="shared" si="26"/>
        <v>315</v>
      </c>
      <c r="G72" s="97"/>
      <c r="H72" s="97"/>
      <c r="I72" s="97"/>
      <c r="J72" s="97">
        <v>1</v>
      </c>
      <c r="K72" s="97"/>
      <c r="L72" s="97"/>
      <c r="M72" s="97"/>
      <c r="N72" s="97"/>
      <c r="O72" s="97"/>
      <c r="P72" s="97"/>
      <c r="Q72" s="97"/>
      <c r="R72" s="97"/>
      <c r="S72" s="97"/>
      <c r="T72" s="104"/>
      <c r="U72" s="90">
        <f t="shared" si="37"/>
        <v>315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>
        <v>3</v>
      </c>
      <c r="AI72" s="78"/>
      <c r="AJ72" s="78">
        <f t="shared" si="27"/>
        <v>0</v>
      </c>
      <c r="AK72" s="78"/>
      <c r="AL72" s="78"/>
      <c r="AM72" s="101"/>
      <c r="AN72" s="101"/>
      <c r="AO72" s="101">
        <v>3</v>
      </c>
      <c r="AP72" s="101"/>
      <c r="AQ72" s="78"/>
      <c r="AR72" s="78">
        <f t="shared" si="35"/>
        <v>315</v>
      </c>
      <c r="AS72" s="78"/>
      <c r="AT72" s="78"/>
      <c r="AU72" s="78"/>
      <c r="AV72" s="78"/>
      <c r="AW72" s="78">
        <f t="shared" si="36"/>
        <v>0</v>
      </c>
      <c r="AX72" s="78">
        <f t="shared" si="33"/>
        <v>3</v>
      </c>
      <c r="AY72" s="78">
        <f t="shared" si="34"/>
        <v>0</v>
      </c>
      <c r="AZ72" s="78"/>
      <c r="BA72" s="79"/>
      <c r="BB72" s="114"/>
      <c r="BC72" s="81"/>
      <c r="BD72" s="108"/>
      <c r="BE72" s="109"/>
      <c r="BF72" s="109"/>
      <c r="BG72" s="110"/>
      <c r="BH72" s="110"/>
      <c r="BI72" s="111"/>
    </row>
    <row r="73" spans="1:61" s="70" customFormat="1" ht="16.5" x14ac:dyDescent="0.25">
      <c r="A73" s="101"/>
      <c r="B73" s="46" t="s">
        <v>491</v>
      </c>
      <c r="C73" s="104" t="s">
        <v>288</v>
      </c>
      <c r="D73" s="148">
        <v>110</v>
      </c>
      <c r="E73" s="104" t="s">
        <v>433</v>
      </c>
      <c r="F73" s="97">
        <f t="shared" si="26"/>
        <v>330</v>
      </c>
      <c r="G73" s="97"/>
      <c r="H73" s="97"/>
      <c r="I73" s="97"/>
      <c r="J73" s="97">
        <v>1</v>
      </c>
      <c r="K73" s="97"/>
      <c r="L73" s="97"/>
      <c r="M73" s="97"/>
      <c r="N73" s="97"/>
      <c r="O73" s="97"/>
      <c r="P73" s="97"/>
      <c r="Q73" s="97"/>
      <c r="R73" s="97"/>
      <c r="S73" s="97"/>
      <c r="T73" s="104"/>
      <c r="U73" s="90">
        <f t="shared" si="37"/>
        <v>330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>
        <v>3</v>
      </c>
      <c r="AI73" s="78"/>
      <c r="AJ73" s="78">
        <f t="shared" si="27"/>
        <v>0</v>
      </c>
      <c r="AK73" s="78"/>
      <c r="AL73" s="78"/>
      <c r="AM73" s="101"/>
      <c r="AN73" s="101"/>
      <c r="AO73" s="101"/>
      <c r="AP73" s="101"/>
      <c r="AQ73" s="78"/>
      <c r="AR73" s="78">
        <f t="shared" si="35"/>
        <v>330</v>
      </c>
      <c r="AS73" s="78"/>
      <c r="AT73" s="78"/>
      <c r="AU73" s="78"/>
      <c r="AV73" s="78"/>
      <c r="AW73" s="78">
        <f t="shared" si="36"/>
        <v>0</v>
      </c>
      <c r="AX73" s="78">
        <f t="shared" si="33"/>
        <v>3</v>
      </c>
      <c r="AY73" s="78">
        <f t="shared" si="34"/>
        <v>0</v>
      </c>
      <c r="AZ73" s="78"/>
      <c r="BA73" s="79"/>
      <c r="BB73" s="114"/>
      <c r="BC73" s="81"/>
      <c r="BD73" s="108"/>
      <c r="BE73" s="109"/>
      <c r="BF73" s="109"/>
      <c r="BG73" s="110"/>
      <c r="BH73" s="110"/>
      <c r="BI73" s="111"/>
    </row>
    <row r="74" spans="1:61" s="70" customFormat="1" ht="16.5" x14ac:dyDescent="0.25">
      <c r="A74" s="101"/>
      <c r="B74" s="46" t="s">
        <v>492</v>
      </c>
      <c r="C74" s="104" t="s">
        <v>288</v>
      </c>
      <c r="D74" s="148">
        <v>102</v>
      </c>
      <c r="E74" s="104" t="s">
        <v>433</v>
      </c>
      <c r="F74" s="97">
        <f t="shared" si="26"/>
        <v>306</v>
      </c>
      <c r="G74" s="97"/>
      <c r="H74" s="97"/>
      <c r="I74" s="97"/>
      <c r="J74" s="97">
        <v>1</v>
      </c>
      <c r="K74" s="97"/>
      <c r="L74" s="97"/>
      <c r="M74" s="97"/>
      <c r="N74" s="97"/>
      <c r="O74" s="97"/>
      <c r="P74" s="97"/>
      <c r="Q74" s="97"/>
      <c r="R74" s="97"/>
      <c r="S74" s="97"/>
      <c r="T74" s="104"/>
      <c r="U74" s="90">
        <f t="shared" si="37"/>
        <v>306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>
        <v>3</v>
      </c>
      <c r="AI74" s="78"/>
      <c r="AJ74" s="78">
        <f t="shared" si="27"/>
        <v>0</v>
      </c>
      <c r="AK74" s="78"/>
      <c r="AL74" s="78"/>
      <c r="AM74" s="101"/>
      <c r="AN74" s="101"/>
      <c r="AO74" s="101"/>
      <c r="AP74" s="101"/>
      <c r="AQ74" s="78"/>
      <c r="AR74" s="78">
        <f t="shared" si="35"/>
        <v>306</v>
      </c>
      <c r="AS74" s="78"/>
      <c r="AT74" s="78"/>
      <c r="AU74" s="78"/>
      <c r="AV74" s="78"/>
      <c r="AW74" s="78">
        <f t="shared" si="36"/>
        <v>0</v>
      </c>
      <c r="AX74" s="78">
        <f t="shared" si="33"/>
        <v>3</v>
      </c>
      <c r="AY74" s="78">
        <f t="shared" si="34"/>
        <v>0</v>
      </c>
      <c r="AZ74" s="78"/>
      <c r="BA74" s="79"/>
      <c r="BB74" s="114"/>
      <c r="BC74" s="81"/>
      <c r="BD74" s="108"/>
      <c r="BE74" s="109"/>
      <c r="BF74" s="109"/>
      <c r="BG74" s="110"/>
      <c r="BH74" s="110"/>
      <c r="BI74" s="111"/>
    </row>
    <row r="75" spans="1:61" s="70" customFormat="1" ht="16.5" x14ac:dyDescent="0.25">
      <c r="A75" s="101"/>
      <c r="B75" s="46" t="s">
        <v>493</v>
      </c>
      <c r="C75" s="104" t="s">
        <v>435</v>
      </c>
      <c r="D75" s="148">
        <v>100</v>
      </c>
      <c r="E75" s="104" t="s">
        <v>433</v>
      </c>
      <c r="F75" s="97">
        <f t="shared" si="26"/>
        <v>300</v>
      </c>
      <c r="G75" s="97"/>
      <c r="H75" s="97"/>
      <c r="I75" s="97"/>
      <c r="J75" s="97"/>
      <c r="K75" s="97"/>
      <c r="L75" s="97">
        <v>1</v>
      </c>
      <c r="M75" s="97"/>
      <c r="N75" s="97"/>
      <c r="O75" s="97"/>
      <c r="P75" s="97"/>
      <c r="Q75" s="97"/>
      <c r="R75" s="97"/>
      <c r="S75" s="97"/>
      <c r="T75" s="104"/>
      <c r="U75" s="90">
        <f t="shared" si="37"/>
        <v>300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>
        <v>6</v>
      </c>
      <c r="AI75" s="78"/>
      <c r="AJ75" s="78">
        <f t="shared" si="27"/>
        <v>0</v>
      </c>
      <c r="AK75" s="78"/>
      <c r="AL75" s="78"/>
      <c r="AM75" s="101"/>
      <c r="AN75" s="101"/>
      <c r="AO75" s="101"/>
      <c r="AP75" s="101"/>
      <c r="AQ75" s="78"/>
      <c r="AR75" s="78">
        <f t="shared" si="35"/>
        <v>300</v>
      </c>
      <c r="AS75" s="78"/>
      <c r="AT75" s="78"/>
      <c r="AU75" s="78"/>
      <c r="AV75" s="78"/>
      <c r="AW75" s="78">
        <f t="shared" si="36"/>
        <v>0</v>
      </c>
      <c r="AX75" s="78">
        <f t="shared" si="33"/>
        <v>6</v>
      </c>
      <c r="AY75" s="78">
        <f t="shared" si="34"/>
        <v>0</v>
      </c>
      <c r="AZ75" s="78"/>
      <c r="BA75" s="79"/>
      <c r="BB75" s="114"/>
      <c r="BC75" s="81"/>
      <c r="BD75" s="108"/>
      <c r="BE75" s="109"/>
      <c r="BF75" s="109"/>
      <c r="BG75" s="110"/>
      <c r="BH75" s="110"/>
      <c r="BI75" s="111"/>
    </row>
    <row r="76" spans="1:61" s="70" customFormat="1" ht="16.5" x14ac:dyDescent="0.25">
      <c r="A76" s="101"/>
      <c r="B76" s="46" t="s">
        <v>494</v>
      </c>
      <c r="C76" s="104" t="s">
        <v>288</v>
      </c>
      <c r="D76" s="148">
        <v>85</v>
      </c>
      <c r="E76" s="104" t="s">
        <v>433</v>
      </c>
      <c r="F76" s="97">
        <f t="shared" si="26"/>
        <v>255</v>
      </c>
      <c r="G76" s="97"/>
      <c r="H76" s="97"/>
      <c r="I76" s="97"/>
      <c r="J76" s="97">
        <v>1</v>
      </c>
      <c r="K76" s="97"/>
      <c r="L76" s="97"/>
      <c r="M76" s="97"/>
      <c r="N76" s="97"/>
      <c r="O76" s="97"/>
      <c r="P76" s="97"/>
      <c r="Q76" s="97"/>
      <c r="R76" s="97"/>
      <c r="S76" s="97"/>
      <c r="T76" s="104"/>
      <c r="U76" s="90">
        <f t="shared" si="37"/>
        <v>255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>
        <v>3</v>
      </c>
      <c r="AI76" s="78"/>
      <c r="AJ76" s="78">
        <f t="shared" si="27"/>
        <v>0</v>
      </c>
      <c r="AK76" s="78"/>
      <c r="AL76" s="78"/>
      <c r="AM76" s="101"/>
      <c r="AN76" s="101"/>
      <c r="AO76" s="101"/>
      <c r="AP76" s="101"/>
      <c r="AQ76" s="78"/>
      <c r="AR76" s="78">
        <f t="shared" si="35"/>
        <v>255</v>
      </c>
      <c r="AS76" s="78"/>
      <c r="AT76" s="78"/>
      <c r="AU76" s="78"/>
      <c r="AV76" s="78"/>
      <c r="AW76" s="78">
        <f t="shared" si="36"/>
        <v>0</v>
      </c>
      <c r="AX76" s="78">
        <f t="shared" si="33"/>
        <v>3</v>
      </c>
      <c r="AY76" s="78">
        <f t="shared" si="34"/>
        <v>0</v>
      </c>
      <c r="AZ76" s="78"/>
      <c r="BA76" s="79"/>
      <c r="BB76" s="114"/>
      <c r="BC76" s="81"/>
      <c r="BD76" s="108"/>
      <c r="BE76" s="109"/>
      <c r="BF76" s="109"/>
      <c r="BG76" s="110"/>
      <c r="BH76" s="110"/>
      <c r="BI76" s="111"/>
    </row>
    <row r="77" spans="1:61" s="70" customFormat="1" ht="16.5" x14ac:dyDescent="0.25">
      <c r="A77" s="101"/>
      <c r="B77" s="46" t="s">
        <v>495</v>
      </c>
      <c r="C77" s="104" t="s">
        <v>288</v>
      </c>
      <c r="D77" s="148">
        <v>100</v>
      </c>
      <c r="E77" s="104" t="s">
        <v>433</v>
      </c>
      <c r="F77" s="97">
        <f t="shared" si="26"/>
        <v>300</v>
      </c>
      <c r="G77" s="97"/>
      <c r="H77" s="97"/>
      <c r="I77" s="97"/>
      <c r="J77" s="97">
        <v>1</v>
      </c>
      <c r="K77" s="97"/>
      <c r="L77" s="97"/>
      <c r="M77" s="97"/>
      <c r="N77" s="97"/>
      <c r="O77" s="97"/>
      <c r="P77" s="97"/>
      <c r="Q77" s="97"/>
      <c r="R77" s="97"/>
      <c r="S77" s="97"/>
      <c r="T77" s="104"/>
      <c r="U77" s="90">
        <f t="shared" si="37"/>
        <v>300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>
        <v>3</v>
      </c>
      <c r="AI77" s="78"/>
      <c r="AJ77" s="78">
        <f t="shared" si="27"/>
        <v>0</v>
      </c>
      <c r="AK77" s="78"/>
      <c r="AL77" s="78"/>
      <c r="AM77" s="101"/>
      <c r="AN77" s="101"/>
      <c r="AO77" s="101">
        <v>3</v>
      </c>
      <c r="AP77" s="101"/>
      <c r="AQ77" s="78"/>
      <c r="AR77" s="78">
        <f t="shared" si="35"/>
        <v>300</v>
      </c>
      <c r="AS77" s="78"/>
      <c r="AT77" s="78"/>
      <c r="AU77" s="78"/>
      <c r="AV77" s="78"/>
      <c r="AW77" s="78">
        <f t="shared" si="36"/>
        <v>0</v>
      </c>
      <c r="AX77" s="78">
        <f t="shared" si="33"/>
        <v>3</v>
      </c>
      <c r="AY77" s="78">
        <f t="shared" si="34"/>
        <v>0</v>
      </c>
      <c r="AZ77" s="78"/>
      <c r="BA77" s="79"/>
      <c r="BB77" s="114"/>
      <c r="BC77" s="81"/>
      <c r="BD77" s="108"/>
      <c r="BE77" s="109"/>
      <c r="BF77" s="109"/>
      <c r="BG77" s="110"/>
      <c r="BH77" s="110"/>
      <c r="BI77" s="111"/>
    </row>
    <row r="78" spans="1:61" s="70" customFormat="1" ht="16.5" x14ac:dyDescent="0.25">
      <c r="A78" s="101"/>
      <c r="B78" s="46" t="s">
        <v>496</v>
      </c>
      <c r="C78" s="104" t="s">
        <v>288</v>
      </c>
      <c r="D78" s="148">
        <v>95</v>
      </c>
      <c r="E78" s="104" t="s">
        <v>433</v>
      </c>
      <c r="F78" s="97">
        <f t="shared" si="26"/>
        <v>285</v>
      </c>
      <c r="G78" s="97"/>
      <c r="H78" s="97"/>
      <c r="I78" s="97"/>
      <c r="J78" s="97">
        <v>1</v>
      </c>
      <c r="K78" s="97"/>
      <c r="L78" s="97"/>
      <c r="M78" s="97"/>
      <c r="N78" s="97"/>
      <c r="O78" s="97"/>
      <c r="P78" s="97"/>
      <c r="Q78" s="97"/>
      <c r="R78" s="97"/>
      <c r="S78" s="97"/>
      <c r="T78" s="104"/>
      <c r="U78" s="90">
        <f t="shared" si="37"/>
        <v>285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>
        <v>3</v>
      </c>
      <c r="AI78" s="78"/>
      <c r="AJ78" s="78">
        <f t="shared" si="27"/>
        <v>0</v>
      </c>
      <c r="AK78" s="78"/>
      <c r="AL78" s="78"/>
      <c r="AM78" s="101"/>
      <c r="AN78" s="101"/>
      <c r="AO78" s="101"/>
      <c r="AP78" s="101"/>
      <c r="AQ78" s="78"/>
      <c r="AR78" s="78">
        <f t="shared" si="35"/>
        <v>285</v>
      </c>
      <c r="AS78" s="78"/>
      <c r="AT78" s="78"/>
      <c r="AU78" s="78"/>
      <c r="AV78" s="78"/>
      <c r="AW78" s="78">
        <f t="shared" si="36"/>
        <v>0</v>
      </c>
      <c r="AX78" s="78">
        <f t="shared" si="33"/>
        <v>3</v>
      </c>
      <c r="AY78" s="78">
        <f t="shared" si="34"/>
        <v>0</v>
      </c>
      <c r="AZ78" s="78"/>
      <c r="BA78" s="79"/>
      <c r="BB78" s="114"/>
      <c r="BC78" s="81"/>
      <c r="BD78" s="108"/>
      <c r="BE78" s="109"/>
      <c r="BF78" s="109"/>
      <c r="BG78" s="110"/>
      <c r="BH78" s="110"/>
      <c r="BI78" s="111"/>
    </row>
    <row r="79" spans="1:61" s="70" customFormat="1" ht="16.5" x14ac:dyDescent="0.25">
      <c r="A79" s="101"/>
      <c r="B79" s="46" t="s">
        <v>497</v>
      </c>
      <c r="C79" s="104" t="s">
        <v>288</v>
      </c>
      <c r="D79" s="148">
        <v>95</v>
      </c>
      <c r="E79" s="104" t="s">
        <v>433</v>
      </c>
      <c r="F79" s="97">
        <f t="shared" si="26"/>
        <v>285</v>
      </c>
      <c r="G79" s="97"/>
      <c r="H79" s="97"/>
      <c r="I79" s="97"/>
      <c r="J79" s="97">
        <v>1</v>
      </c>
      <c r="K79" s="97"/>
      <c r="L79" s="97"/>
      <c r="M79" s="97"/>
      <c r="N79" s="97"/>
      <c r="O79" s="97"/>
      <c r="P79" s="97"/>
      <c r="Q79" s="97"/>
      <c r="R79" s="97"/>
      <c r="S79" s="97"/>
      <c r="T79" s="104"/>
      <c r="U79" s="90">
        <f t="shared" si="37"/>
        <v>285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>
        <v>3</v>
      </c>
      <c r="AI79" s="78"/>
      <c r="AJ79" s="78">
        <f t="shared" si="27"/>
        <v>0</v>
      </c>
      <c r="AK79" s="78"/>
      <c r="AL79" s="78"/>
      <c r="AM79" s="101"/>
      <c r="AN79" s="101"/>
      <c r="AO79" s="101"/>
      <c r="AP79" s="101"/>
      <c r="AQ79" s="78"/>
      <c r="AR79" s="78">
        <f t="shared" si="35"/>
        <v>285</v>
      </c>
      <c r="AS79" s="78"/>
      <c r="AT79" s="78"/>
      <c r="AU79" s="78"/>
      <c r="AV79" s="78"/>
      <c r="AW79" s="78">
        <f t="shared" si="36"/>
        <v>0</v>
      </c>
      <c r="AX79" s="78">
        <f t="shared" si="33"/>
        <v>3</v>
      </c>
      <c r="AY79" s="78">
        <f t="shared" si="34"/>
        <v>0</v>
      </c>
      <c r="AZ79" s="78"/>
      <c r="BA79" s="79"/>
      <c r="BB79" s="114"/>
      <c r="BC79" s="81"/>
      <c r="BD79" s="108"/>
      <c r="BE79" s="109"/>
      <c r="BF79" s="109"/>
      <c r="BG79" s="110"/>
      <c r="BH79" s="110"/>
      <c r="BI79" s="111"/>
    </row>
    <row r="80" spans="1:61" s="70" customFormat="1" ht="16.5" x14ac:dyDescent="0.25">
      <c r="A80" s="101"/>
      <c r="B80" s="46" t="s">
        <v>498</v>
      </c>
      <c r="C80" s="104" t="s">
        <v>288</v>
      </c>
      <c r="D80" s="148">
        <v>95</v>
      </c>
      <c r="E80" s="104" t="s">
        <v>433</v>
      </c>
      <c r="F80" s="97">
        <f t="shared" si="26"/>
        <v>285</v>
      </c>
      <c r="G80" s="97"/>
      <c r="H80" s="97"/>
      <c r="I80" s="97"/>
      <c r="J80" s="97">
        <v>1</v>
      </c>
      <c r="K80" s="97"/>
      <c r="L80" s="97"/>
      <c r="M80" s="97"/>
      <c r="N80" s="97"/>
      <c r="O80" s="97"/>
      <c r="P80" s="97"/>
      <c r="Q80" s="97"/>
      <c r="R80" s="97"/>
      <c r="S80" s="97"/>
      <c r="T80" s="104"/>
      <c r="U80" s="90">
        <f t="shared" si="37"/>
        <v>285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>
        <v>3</v>
      </c>
      <c r="AI80" s="78"/>
      <c r="AJ80" s="78">
        <f t="shared" si="27"/>
        <v>0</v>
      </c>
      <c r="AK80" s="78"/>
      <c r="AL80" s="78"/>
      <c r="AM80" s="101"/>
      <c r="AN80" s="101"/>
      <c r="AO80" s="101"/>
      <c r="AP80" s="101"/>
      <c r="AQ80" s="78"/>
      <c r="AR80" s="78">
        <f t="shared" si="35"/>
        <v>285</v>
      </c>
      <c r="AS80" s="78"/>
      <c r="AT80" s="78"/>
      <c r="AU80" s="78"/>
      <c r="AV80" s="78"/>
      <c r="AW80" s="78">
        <f t="shared" si="36"/>
        <v>0</v>
      </c>
      <c r="AX80" s="78">
        <f t="shared" si="33"/>
        <v>3</v>
      </c>
      <c r="AY80" s="78">
        <f t="shared" si="34"/>
        <v>0</v>
      </c>
      <c r="AZ80" s="78"/>
      <c r="BA80" s="79"/>
      <c r="BB80" s="114"/>
      <c r="BC80" s="81"/>
      <c r="BD80" s="108"/>
      <c r="BE80" s="109"/>
      <c r="BF80" s="109"/>
      <c r="BG80" s="110"/>
      <c r="BH80" s="110"/>
      <c r="BI80" s="111"/>
    </row>
    <row r="81" spans="1:61" s="70" customFormat="1" ht="16.5" x14ac:dyDescent="0.25">
      <c r="A81" s="101"/>
      <c r="B81" s="46" t="s">
        <v>369</v>
      </c>
      <c r="C81" s="104" t="s">
        <v>226</v>
      </c>
      <c r="D81" s="148">
        <v>51</v>
      </c>
      <c r="E81" s="104" t="s">
        <v>433</v>
      </c>
      <c r="F81" s="97">
        <f t="shared" si="26"/>
        <v>153</v>
      </c>
      <c r="G81" s="97"/>
      <c r="H81" s="97"/>
      <c r="I81" s="97"/>
      <c r="J81" s="97"/>
      <c r="K81" s="97"/>
      <c r="L81" s="97"/>
      <c r="M81" s="97">
        <v>1</v>
      </c>
      <c r="N81" s="97"/>
      <c r="O81" s="97"/>
      <c r="P81" s="97"/>
      <c r="Q81" s="97"/>
      <c r="R81" s="97"/>
      <c r="S81" s="97"/>
      <c r="T81" s="104"/>
      <c r="U81" s="90">
        <f t="shared" si="37"/>
        <v>153</v>
      </c>
      <c r="V81" s="78"/>
      <c r="W81" s="78"/>
      <c r="X81" s="78"/>
      <c r="Y81" s="78"/>
      <c r="Z81" s="78"/>
      <c r="AA81" s="78"/>
      <c r="AB81" s="78"/>
      <c r="AC81" s="78"/>
      <c r="AD81" s="78">
        <v>3</v>
      </c>
      <c r="AE81" s="78"/>
      <c r="AF81" s="78"/>
      <c r="AG81" s="78">
        <v>1</v>
      </c>
      <c r="AH81" s="78"/>
      <c r="AI81" s="78">
        <v>6</v>
      </c>
      <c r="AJ81" s="78">
        <f t="shared" si="27"/>
        <v>6</v>
      </c>
      <c r="AK81" s="78"/>
      <c r="AL81" s="78"/>
      <c r="AM81" s="101"/>
      <c r="AN81" s="101">
        <v>3</v>
      </c>
      <c r="AO81" s="101">
        <v>3</v>
      </c>
      <c r="AP81" s="101"/>
      <c r="AQ81" s="78"/>
      <c r="AR81" s="78">
        <f t="shared" si="35"/>
        <v>153</v>
      </c>
      <c r="AS81" s="78"/>
      <c r="AT81" s="78"/>
      <c r="AU81" s="78"/>
      <c r="AV81" s="78"/>
      <c r="AW81" s="78">
        <f t="shared" si="36"/>
        <v>6</v>
      </c>
      <c r="AX81" s="78">
        <f t="shared" si="33"/>
        <v>0</v>
      </c>
      <c r="AY81" s="78">
        <f t="shared" si="34"/>
        <v>0</v>
      </c>
      <c r="AZ81" s="78"/>
      <c r="BA81" s="79"/>
      <c r="BB81" s="114"/>
      <c r="BC81" s="81"/>
      <c r="BD81" s="108"/>
      <c r="BE81" s="109"/>
      <c r="BF81" s="109"/>
      <c r="BG81" s="110"/>
      <c r="BH81" s="110"/>
      <c r="BI81" s="111"/>
    </row>
    <row r="82" spans="1:61" s="70" customFormat="1" ht="16.5" x14ac:dyDescent="0.25">
      <c r="A82" s="101"/>
      <c r="B82" s="46" t="s">
        <v>358</v>
      </c>
      <c r="C82" s="104" t="s">
        <v>288</v>
      </c>
      <c r="D82" s="148">
        <v>51</v>
      </c>
      <c r="E82" s="104" t="s">
        <v>433</v>
      </c>
      <c r="F82" s="97">
        <f t="shared" si="26"/>
        <v>153</v>
      </c>
      <c r="G82" s="97"/>
      <c r="H82" s="97"/>
      <c r="I82" s="97"/>
      <c r="J82" s="97"/>
      <c r="K82" s="97">
        <v>1</v>
      </c>
      <c r="L82" s="97"/>
      <c r="M82" s="97"/>
      <c r="N82" s="97"/>
      <c r="O82" s="97"/>
      <c r="P82" s="97"/>
      <c r="Q82" s="97"/>
      <c r="R82" s="97"/>
      <c r="S82" s="97"/>
      <c r="T82" s="104"/>
      <c r="U82" s="90">
        <f t="shared" si="37"/>
        <v>153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>
        <v>3</v>
      </c>
      <c r="AI82" s="78"/>
      <c r="AJ82" s="78">
        <f t="shared" si="27"/>
        <v>0</v>
      </c>
      <c r="AK82" s="78"/>
      <c r="AL82" s="78"/>
      <c r="AM82" s="101"/>
      <c r="AN82" s="101"/>
      <c r="AO82" s="101"/>
      <c r="AP82" s="101"/>
      <c r="AQ82" s="78"/>
      <c r="AR82" s="78">
        <f t="shared" si="35"/>
        <v>153</v>
      </c>
      <c r="AS82" s="78"/>
      <c r="AT82" s="78"/>
      <c r="AU82" s="78"/>
      <c r="AV82" s="78"/>
      <c r="AW82" s="78">
        <f t="shared" si="36"/>
        <v>0</v>
      </c>
      <c r="AX82" s="78">
        <f t="shared" si="33"/>
        <v>3</v>
      </c>
      <c r="AY82" s="78">
        <f t="shared" si="34"/>
        <v>0</v>
      </c>
      <c r="AZ82" s="78">
        <v>12</v>
      </c>
      <c r="BA82" s="79"/>
      <c r="BB82" s="114"/>
      <c r="BC82" s="81"/>
      <c r="BD82" s="108"/>
      <c r="BE82" s="109"/>
      <c r="BF82" s="109"/>
      <c r="BG82" s="110"/>
      <c r="BH82" s="110"/>
      <c r="BI82" s="111"/>
    </row>
    <row r="83" spans="1:61" s="70" customFormat="1" ht="16.5" x14ac:dyDescent="0.25">
      <c r="A83" s="101"/>
      <c r="B83" s="46" t="s">
        <v>359</v>
      </c>
      <c r="C83" s="104" t="s">
        <v>288</v>
      </c>
      <c r="D83" s="148">
        <v>51</v>
      </c>
      <c r="E83" s="104" t="s">
        <v>433</v>
      </c>
      <c r="F83" s="97">
        <f t="shared" si="26"/>
        <v>153</v>
      </c>
      <c r="G83" s="97"/>
      <c r="H83" s="97"/>
      <c r="I83" s="97"/>
      <c r="J83" s="97"/>
      <c r="K83" s="97">
        <v>1</v>
      </c>
      <c r="L83" s="97"/>
      <c r="M83" s="97"/>
      <c r="N83" s="97"/>
      <c r="O83" s="97"/>
      <c r="P83" s="97"/>
      <c r="Q83" s="97"/>
      <c r="R83" s="97"/>
      <c r="S83" s="97"/>
      <c r="T83" s="104"/>
      <c r="U83" s="90">
        <f t="shared" si="37"/>
        <v>153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>
        <v>3</v>
      </c>
      <c r="AI83" s="78"/>
      <c r="AJ83" s="78">
        <f t="shared" si="27"/>
        <v>0</v>
      </c>
      <c r="AK83" s="78"/>
      <c r="AL83" s="78"/>
      <c r="AM83" s="101"/>
      <c r="AN83" s="101"/>
      <c r="AO83" s="101"/>
      <c r="AP83" s="101"/>
      <c r="AQ83" s="78"/>
      <c r="AR83" s="78">
        <f t="shared" si="35"/>
        <v>153</v>
      </c>
      <c r="AS83" s="78"/>
      <c r="AT83" s="78"/>
      <c r="AU83" s="78"/>
      <c r="AV83" s="78"/>
      <c r="AW83" s="78">
        <f t="shared" si="36"/>
        <v>0</v>
      </c>
      <c r="AX83" s="78">
        <f t="shared" si="33"/>
        <v>3</v>
      </c>
      <c r="AY83" s="78">
        <f t="shared" si="34"/>
        <v>0</v>
      </c>
      <c r="AZ83" s="78">
        <v>12</v>
      </c>
      <c r="BA83" s="79"/>
      <c r="BB83" s="114"/>
      <c r="BC83" s="81"/>
      <c r="BD83" s="108"/>
      <c r="BE83" s="109"/>
      <c r="BF83" s="109"/>
      <c r="BG83" s="110"/>
      <c r="BH83" s="110"/>
      <c r="BI83" s="111"/>
    </row>
    <row r="84" spans="1:61" s="70" customFormat="1" ht="16.5" x14ac:dyDescent="0.25">
      <c r="A84" s="101"/>
      <c r="B84" s="46" t="s">
        <v>365</v>
      </c>
      <c r="C84" s="104" t="s">
        <v>288</v>
      </c>
      <c r="D84" s="148">
        <v>51</v>
      </c>
      <c r="E84" s="104" t="s">
        <v>433</v>
      </c>
      <c r="F84" s="97">
        <f t="shared" si="26"/>
        <v>153</v>
      </c>
      <c r="G84" s="97"/>
      <c r="H84" s="97"/>
      <c r="I84" s="97"/>
      <c r="J84" s="97"/>
      <c r="K84" s="97">
        <v>1</v>
      </c>
      <c r="L84" s="97"/>
      <c r="M84" s="97"/>
      <c r="N84" s="97"/>
      <c r="O84" s="97"/>
      <c r="P84" s="97"/>
      <c r="Q84" s="97"/>
      <c r="R84" s="97"/>
      <c r="S84" s="97"/>
      <c r="T84" s="104"/>
      <c r="U84" s="90">
        <f t="shared" si="37"/>
        <v>153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>
        <v>3</v>
      </c>
      <c r="AI84" s="78"/>
      <c r="AJ84" s="78">
        <f t="shared" si="27"/>
        <v>0</v>
      </c>
      <c r="AK84" s="78"/>
      <c r="AL84" s="78"/>
      <c r="AM84" s="101"/>
      <c r="AN84" s="101"/>
      <c r="AO84" s="101"/>
      <c r="AP84" s="101"/>
      <c r="AQ84" s="78"/>
      <c r="AR84" s="78">
        <f t="shared" si="35"/>
        <v>153</v>
      </c>
      <c r="AS84" s="78"/>
      <c r="AT84" s="78"/>
      <c r="AU84" s="78"/>
      <c r="AV84" s="78"/>
      <c r="AW84" s="78">
        <f t="shared" si="36"/>
        <v>0</v>
      </c>
      <c r="AX84" s="78">
        <f t="shared" si="33"/>
        <v>3</v>
      </c>
      <c r="AY84" s="78">
        <f t="shared" si="34"/>
        <v>0</v>
      </c>
      <c r="AZ84" s="78">
        <v>12</v>
      </c>
      <c r="BA84" s="79"/>
      <c r="BB84" s="114"/>
      <c r="BC84" s="81"/>
      <c r="BD84" s="108"/>
      <c r="BE84" s="109"/>
      <c r="BF84" s="109"/>
      <c r="BG84" s="110"/>
      <c r="BH84" s="110"/>
      <c r="BI84" s="111"/>
    </row>
    <row r="85" spans="1:61" s="70" customFormat="1" ht="16.5" x14ac:dyDescent="0.25">
      <c r="A85" s="101"/>
      <c r="B85" s="46" t="s">
        <v>366</v>
      </c>
      <c r="C85" s="104" t="s">
        <v>226</v>
      </c>
      <c r="D85" s="148">
        <f>45+2</f>
        <v>47</v>
      </c>
      <c r="E85" s="104" t="s">
        <v>433</v>
      </c>
      <c r="F85" s="97">
        <f t="shared" si="26"/>
        <v>141</v>
      </c>
      <c r="G85" s="97"/>
      <c r="H85" s="97"/>
      <c r="I85" s="97"/>
      <c r="J85" s="97"/>
      <c r="K85" s="97"/>
      <c r="L85" s="97"/>
      <c r="M85" s="97">
        <v>2</v>
      </c>
      <c r="N85" s="97"/>
      <c r="O85" s="97"/>
      <c r="P85" s="97"/>
      <c r="Q85" s="97"/>
      <c r="R85" s="97"/>
      <c r="S85" s="97"/>
      <c r="T85" s="104"/>
      <c r="U85" s="90">
        <f t="shared" si="37"/>
        <v>141</v>
      </c>
      <c r="V85" s="78"/>
      <c r="W85" s="78"/>
      <c r="X85" s="78"/>
      <c r="Y85" s="78"/>
      <c r="Z85" s="78"/>
      <c r="AA85" s="78"/>
      <c r="AB85" s="78"/>
      <c r="AC85" s="78"/>
      <c r="AD85" s="78">
        <v>3</v>
      </c>
      <c r="AE85" s="78"/>
      <c r="AF85" s="78"/>
      <c r="AG85" s="78">
        <v>1</v>
      </c>
      <c r="AH85" s="78">
        <v>1</v>
      </c>
      <c r="AI85" s="78">
        <v>6</v>
      </c>
      <c r="AJ85" s="78">
        <f t="shared" si="27"/>
        <v>6</v>
      </c>
      <c r="AK85" s="78"/>
      <c r="AL85" s="78"/>
      <c r="AM85" s="101"/>
      <c r="AN85" s="101"/>
      <c r="AO85" s="101"/>
      <c r="AP85" s="101"/>
      <c r="AQ85" s="78"/>
      <c r="AR85" s="78">
        <f t="shared" si="35"/>
        <v>141</v>
      </c>
      <c r="AS85" s="78"/>
      <c r="AT85" s="78"/>
      <c r="AU85" s="78"/>
      <c r="AV85" s="78"/>
      <c r="AW85" s="78">
        <f t="shared" si="36"/>
        <v>6</v>
      </c>
      <c r="AX85" s="78">
        <f t="shared" si="33"/>
        <v>1</v>
      </c>
      <c r="AY85" s="78">
        <f t="shared" si="34"/>
        <v>0</v>
      </c>
      <c r="AZ85" s="78"/>
      <c r="BA85" s="79"/>
      <c r="BB85" s="114"/>
      <c r="BC85" s="81"/>
      <c r="BD85" s="108"/>
      <c r="BE85" s="109"/>
      <c r="BF85" s="109"/>
      <c r="BG85" s="110"/>
      <c r="BH85" s="110"/>
      <c r="BI85" s="111"/>
    </row>
    <row r="86" spans="1:61" s="70" customFormat="1" ht="16.5" x14ac:dyDescent="0.25">
      <c r="A86" s="101"/>
      <c r="B86" s="46" t="s">
        <v>272</v>
      </c>
      <c r="C86" s="104" t="s">
        <v>288</v>
      </c>
      <c r="D86" s="148">
        <f>45+3</f>
        <v>48</v>
      </c>
      <c r="E86" s="104" t="s">
        <v>433</v>
      </c>
      <c r="F86" s="97">
        <f t="shared" si="26"/>
        <v>144</v>
      </c>
      <c r="G86" s="97"/>
      <c r="H86" s="97"/>
      <c r="I86" s="97"/>
      <c r="J86" s="97">
        <v>1</v>
      </c>
      <c r="K86" s="97"/>
      <c r="L86" s="97"/>
      <c r="M86" s="97"/>
      <c r="N86" s="97"/>
      <c r="O86" s="97"/>
      <c r="P86" s="97"/>
      <c r="Q86" s="97"/>
      <c r="R86" s="97"/>
      <c r="S86" s="97"/>
      <c r="T86" s="104"/>
      <c r="U86" s="90">
        <f t="shared" si="37"/>
        <v>144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>
        <v>3</v>
      </c>
      <c r="AI86" s="78"/>
      <c r="AJ86" s="78">
        <f t="shared" si="27"/>
        <v>0</v>
      </c>
      <c r="AK86" s="78"/>
      <c r="AL86" s="78"/>
      <c r="AM86" s="101"/>
      <c r="AN86" s="101"/>
      <c r="AO86" s="101"/>
      <c r="AP86" s="101"/>
      <c r="AQ86" s="78"/>
      <c r="AR86" s="78">
        <f t="shared" si="35"/>
        <v>144</v>
      </c>
      <c r="AS86" s="78"/>
      <c r="AT86" s="78"/>
      <c r="AU86" s="78"/>
      <c r="AV86" s="78"/>
      <c r="AW86" s="78">
        <f t="shared" si="36"/>
        <v>0</v>
      </c>
      <c r="AX86" s="78">
        <f t="shared" si="33"/>
        <v>3</v>
      </c>
      <c r="AY86" s="78">
        <f t="shared" si="34"/>
        <v>0</v>
      </c>
      <c r="AZ86" s="78"/>
      <c r="BA86" s="79"/>
      <c r="BB86" s="114"/>
      <c r="BC86" s="81"/>
      <c r="BD86" s="108"/>
      <c r="BE86" s="109"/>
      <c r="BF86" s="109"/>
      <c r="BG86" s="110"/>
      <c r="BH86" s="110"/>
      <c r="BI86" s="111"/>
    </row>
    <row r="87" spans="1:61" s="70" customFormat="1" ht="16.5" x14ac:dyDescent="0.25">
      <c r="A87" s="101"/>
      <c r="B87" s="46" t="s">
        <v>271</v>
      </c>
      <c r="C87" s="104" t="s">
        <v>288</v>
      </c>
      <c r="D87" s="148">
        <f>45+2</f>
        <v>47</v>
      </c>
      <c r="E87" s="104" t="s">
        <v>433</v>
      </c>
      <c r="F87" s="97">
        <f t="shared" si="26"/>
        <v>141</v>
      </c>
      <c r="G87" s="97"/>
      <c r="H87" s="97"/>
      <c r="I87" s="97"/>
      <c r="J87" s="97">
        <v>1</v>
      </c>
      <c r="K87" s="97"/>
      <c r="L87" s="97"/>
      <c r="M87" s="97"/>
      <c r="N87" s="97"/>
      <c r="O87" s="97"/>
      <c r="P87" s="97"/>
      <c r="Q87" s="97"/>
      <c r="R87" s="97"/>
      <c r="S87" s="97"/>
      <c r="T87" s="104"/>
      <c r="U87" s="90">
        <f t="shared" si="37"/>
        <v>141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>
        <v>3</v>
      </c>
      <c r="AI87" s="78"/>
      <c r="AJ87" s="78">
        <f t="shared" si="27"/>
        <v>0</v>
      </c>
      <c r="AK87" s="78"/>
      <c r="AL87" s="78"/>
      <c r="AM87" s="101"/>
      <c r="AN87" s="101"/>
      <c r="AO87" s="101">
        <v>3</v>
      </c>
      <c r="AP87" s="101"/>
      <c r="AQ87" s="78"/>
      <c r="AR87" s="78">
        <f t="shared" si="35"/>
        <v>141</v>
      </c>
      <c r="AS87" s="78"/>
      <c r="AT87" s="78"/>
      <c r="AU87" s="78"/>
      <c r="AV87" s="78"/>
      <c r="AW87" s="78">
        <f t="shared" si="36"/>
        <v>0</v>
      </c>
      <c r="AX87" s="78">
        <f t="shared" si="33"/>
        <v>3</v>
      </c>
      <c r="AY87" s="78">
        <f t="shared" si="34"/>
        <v>0</v>
      </c>
      <c r="AZ87" s="78"/>
      <c r="BA87" s="79"/>
      <c r="BB87" s="114"/>
      <c r="BC87" s="81"/>
      <c r="BD87" s="108"/>
      <c r="BE87" s="109"/>
      <c r="BF87" s="109"/>
      <c r="BG87" s="110"/>
      <c r="BH87" s="110"/>
      <c r="BI87" s="111"/>
    </row>
    <row r="88" spans="1:61" s="70" customFormat="1" ht="16.5" x14ac:dyDescent="0.25">
      <c r="A88" s="101"/>
      <c r="B88" s="46" t="s">
        <v>270</v>
      </c>
      <c r="C88" s="104" t="s">
        <v>288</v>
      </c>
      <c r="D88" s="148">
        <f>45+2</f>
        <v>47</v>
      </c>
      <c r="E88" s="104" t="s">
        <v>433</v>
      </c>
      <c r="F88" s="97">
        <f t="shared" si="26"/>
        <v>141</v>
      </c>
      <c r="G88" s="97"/>
      <c r="H88" s="97"/>
      <c r="I88" s="97"/>
      <c r="J88" s="97">
        <v>1</v>
      </c>
      <c r="K88" s="97"/>
      <c r="L88" s="97"/>
      <c r="M88" s="97"/>
      <c r="N88" s="97"/>
      <c r="O88" s="97"/>
      <c r="P88" s="97"/>
      <c r="Q88" s="97"/>
      <c r="R88" s="97"/>
      <c r="S88" s="97"/>
      <c r="T88" s="104"/>
      <c r="U88" s="90">
        <f t="shared" si="37"/>
        <v>141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>
        <v>3</v>
      </c>
      <c r="AI88" s="78"/>
      <c r="AJ88" s="78">
        <f t="shared" si="27"/>
        <v>0</v>
      </c>
      <c r="AK88" s="78"/>
      <c r="AL88" s="78"/>
      <c r="AM88" s="101"/>
      <c r="AN88" s="101"/>
      <c r="AO88" s="101"/>
      <c r="AP88" s="101"/>
      <c r="AQ88" s="78"/>
      <c r="AR88" s="78">
        <f t="shared" si="35"/>
        <v>141</v>
      </c>
      <c r="AS88" s="78"/>
      <c r="AT88" s="78"/>
      <c r="AU88" s="78"/>
      <c r="AV88" s="78"/>
      <c r="AW88" s="78">
        <f t="shared" si="36"/>
        <v>0</v>
      </c>
      <c r="AX88" s="78">
        <f t="shared" si="33"/>
        <v>3</v>
      </c>
      <c r="AY88" s="78">
        <f t="shared" si="34"/>
        <v>0</v>
      </c>
      <c r="AZ88" s="78"/>
      <c r="BA88" s="79"/>
      <c r="BB88" s="114"/>
      <c r="BC88" s="81"/>
      <c r="BD88" s="108"/>
      <c r="BE88" s="109"/>
      <c r="BF88" s="109"/>
      <c r="BG88" s="110"/>
      <c r="BH88" s="110"/>
      <c r="BI88" s="111"/>
    </row>
    <row r="89" spans="1:61" s="70" customFormat="1" ht="16.5" x14ac:dyDescent="0.25">
      <c r="A89" s="101"/>
      <c r="B89" s="46" t="s">
        <v>269</v>
      </c>
      <c r="C89" s="104" t="s">
        <v>288</v>
      </c>
      <c r="D89" s="148">
        <f>45+1</f>
        <v>46</v>
      </c>
      <c r="E89" s="104" t="s">
        <v>433</v>
      </c>
      <c r="F89" s="97">
        <f t="shared" si="26"/>
        <v>138</v>
      </c>
      <c r="G89" s="97"/>
      <c r="H89" s="97"/>
      <c r="I89" s="97"/>
      <c r="J89" s="97">
        <v>1</v>
      </c>
      <c r="K89" s="97"/>
      <c r="L89" s="97"/>
      <c r="M89" s="97"/>
      <c r="N89" s="97"/>
      <c r="O89" s="97"/>
      <c r="P89" s="97"/>
      <c r="Q89" s="97"/>
      <c r="R89" s="97"/>
      <c r="S89" s="97"/>
      <c r="T89" s="104"/>
      <c r="U89" s="90">
        <f t="shared" si="37"/>
        <v>138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>
        <v>3</v>
      </c>
      <c r="AI89" s="78"/>
      <c r="AJ89" s="78">
        <f t="shared" si="27"/>
        <v>0</v>
      </c>
      <c r="AK89" s="78"/>
      <c r="AL89" s="78"/>
      <c r="AM89" s="101"/>
      <c r="AN89" s="101"/>
      <c r="AO89" s="101"/>
      <c r="AP89" s="101"/>
      <c r="AQ89" s="78"/>
      <c r="AR89" s="78">
        <f t="shared" si="35"/>
        <v>138</v>
      </c>
      <c r="AS89" s="78"/>
      <c r="AT89" s="78"/>
      <c r="AU89" s="78"/>
      <c r="AV89" s="78"/>
      <c r="AW89" s="78">
        <f t="shared" si="36"/>
        <v>0</v>
      </c>
      <c r="AX89" s="78">
        <f t="shared" si="33"/>
        <v>3</v>
      </c>
      <c r="AY89" s="78">
        <f t="shared" si="34"/>
        <v>0</v>
      </c>
      <c r="AZ89" s="78"/>
      <c r="BA89" s="79"/>
      <c r="BB89" s="114"/>
      <c r="BC89" s="81"/>
      <c r="BD89" s="108"/>
      <c r="BE89" s="109"/>
      <c r="BF89" s="109"/>
      <c r="BG89" s="110"/>
      <c r="BH89" s="110"/>
      <c r="BI89" s="111"/>
    </row>
    <row r="90" spans="1:61" s="70" customFormat="1" ht="16.5" x14ac:dyDescent="0.25">
      <c r="A90" s="101"/>
      <c r="B90" s="46" t="s">
        <v>268</v>
      </c>
      <c r="C90" s="104" t="s">
        <v>288</v>
      </c>
      <c r="D90" s="148">
        <f>45+1</f>
        <v>46</v>
      </c>
      <c r="E90" s="104" t="s">
        <v>433</v>
      </c>
      <c r="F90" s="97">
        <f t="shared" si="26"/>
        <v>138</v>
      </c>
      <c r="G90" s="97"/>
      <c r="H90" s="97"/>
      <c r="I90" s="97"/>
      <c r="J90" s="97">
        <v>1</v>
      </c>
      <c r="K90" s="97"/>
      <c r="L90" s="97"/>
      <c r="M90" s="97"/>
      <c r="N90" s="97"/>
      <c r="O90" s="97"/>
      <c r="P90" s="97"/>
      <c r="Q90" s="97"/>
      <c r="R90" s="97"/>
      <c r="S90" s="97"/>
      <c r="T90" s="104"/>
      <c r="U90" s="90">
        <f t="shared" si="37"/>
        <v>138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>
        <v>3</v>
      </c>
      <c r="AI90" s="78"/>
      <c r="AJ90" s="78">
        <f t="shared" si="27"/>
        <v>0</v>
      </c>
      <c r="AK90" s="78"/>
      <c r="AL90" s="78"/>
      <c r="AM90" s="101"/>
      <c r="AN90" s="101"/>
      <c r="AO90" s="101"/>
      <c r="AP90" s="101"/>
      <c r="AQ90" s="78"/>
      <c r="AR90" s="78">
        <f t="shared" si="35"/>
        <v>138</v>
      </c>
      <c r="AS90" s="78"/>
      <c r="AT90" s="78"/>
      <c r="AU90" s="78"/>
      <c r="AV90" s="78"/>
      <c r="AW90" s="78">
        <f t="shared" si="36"/>
        <v>0</v>
      </c>
      <c r="AX90" s="78">
        <f t="shared" si="33"/>
        <v>3</v>
      </c>
      <c r="AY90" s="78">
        <f t="shared" si="34"/>
        <v>0</v>
      </c>
      <c r="AZ90" s="78"/>
      <c r="BA90" s="79"/>
      <c r="BB90" s="114"/>
      <c r="BC90" s="81"/>
      <c r="BD90" s="108"/>
      <c r="BE90" s="109"/>
      <c r="BF90" s="109"/>
      <c r="BG90" s="110"/>
      <c r="BH90" s="110"/>
      <c r="BI90" s="111"/>
    </row>
    <row r="91" spans="1:61" s="70" customFormat="1" ht="16.5" x14ac:dyDescent="0.25">
      <c r="A91" s="101"/>
      <c r="B91" s="46" t="s">
        <v>267</v>
      </c>
      <c r="C91" s="104" t="s">
        <v>288</v>
      </c>
      <c r="D91" s="148">
        <f>46+2</f>
        <v>48</v>
      </c>
      <c r="E91" s="104" t="s">
        <v>433</v>
      </c>
      <c r="F91" s="97">
        <f t="shared" si="26"/>
        <v>144</v>
      </c>
      <c r="G91" s="97"/>
      <c r="H91" s="97"/>
      <c r="I91" s="97"/>
      <c r="J91" s="97">
        <v>1</v>
      </c>
      <c r="K91" s="97"/>
      <c r="L91" s="97"/>
      <c r="M91" s="97"/>
      <c r="N91" s="97"/>
      <c r="O91" s="97"/>
      <c r="P91" s="97"/>
      <c r="Q91" s="97"/>
      <c r="R91" s="97"/>
      <c r="S91" s="97"/>
      <c r="T91" s="104"/>
      <c r="U91" s="90">
        <f t="shared" si="37"/>
        <v>144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>
        <v>3</v>
      </c>
      <c r="AI91" s="78"/>
      <c r="AJ91" s="78">
        <f t="shared" si="27"/>
        <v>0</v>
      </c>
      <c r="AK91" s="78"/>
      <c r="AL91" s="78"/>
      <c r="AM91" s="101"/>
      <c r="AN91" s="101"/>
      <c r="AO91" s="101"/>
      <c r="AP91" s="101"/>
      <c r="AQ91" s="78"/>
      <c r="AR91" s="78">
        <f t="shared" si="35"/>
        <v>144</v>
      </c>
      <c r="AS91" s="78"/>
      <c r="AT91" s="78"/>
      <c r="AU91" s="78"/>
      <c r="AV91" s="78"/>
      <c r="AW91" s="78">
        <f t="shared" si="36"/>
        <v>0</v>
      </c>
      <c r="AX91" s="78">
        <f t="shared" si="33"/>
        <v>3</v>
      </c>
      <c r="AY91" s="78">
        <f t="shared" si="34"/>
        <v>0</v>
      </c>
      <c r="AZ91" s="78"/>
      <c r="BA91" s="79"/>
      <c r="BB91" s="114"/>
      <c r="BC91" s="81"/>
      <c r="BD91" s="108"/>
      <c r="BE91" s="109"/>
      <c r="BF91" s="109"/>
      <c r="BG91" s="110"/>
      <c r="BH91" s="110"/>
      <c r="BI91" s="111"/>
    </row>
    <row r="92" spans="1:61" s="70" customFormat="1" ht="16.5" x14ac:dyDescent="0.25">
      <c r="A92" s="101"/>
      <c r="B92" s="46" t="s">
        <v>266</v>
      </c>
      <c r="C92" s="104" t="s">
        <v>288</v>
      </c>
      <c r="D92" s="148">
        <v>46</v>
      </c>
      <c r="E92" s="104" t="s">
        <v>433</v>
      </c>
      <c r="F92" s="97">
        <f t="shared" si="26"/>
        <v>138</v>
      </c>
      <c r="G92" s="97"/>
      <c r="H92" s="97"/>
      <c r="I92" s="97"/>
      <c r="J92" s="97">
        <v>1</v>
      </c>
      <c r="K92" s="97"/>
      <c r="L92" s="97"/>
      <c r="M92" s="97"/>
      <c r="N92" s="97"/>
      <c r="O92" s="97"/>
      <c r="P92" s="97"/>
      <c r="Q92" s="97"/>
      <c r="R92" s="97"/>
      <c r="S92" s="97"/>
      <c r="T92" s="104"/>
      <c r="U92" s="90">
        <f t="shared" si="37"/>
        <v>138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>
        <v>3</v>
      </c>
      <c r="AI92" s="78"/>
      <c r="AJ92" s="78">
        <f t="shared" si="27"/>
        <v>0</v>
      </c>
      <c r="AK92" s="78"/>
      <c r="AL92" s="78"/>
      <c r="AM92" s="101"/>
      <c r="AN92" s="101"/>
      <c r="AO92" s="101">
        <v>3</v>
      </c>
      <c r="AP92" s="101"/>
      <c r="AQ92" s="78"/>
      <c r="AR92" s="78">
        <f t="shared" si="35"/>
        <v>138</v>
      </c>
      <c r="AS92" s="78"/>
      <c r="AT92" s="78"/>
      <c r="AU92" s="78"/>
      <c r="AV92" s="78"/>
      <c r="AW92" s="78">
        <f t="shared" si="36"/>
        <v>0</v>
      </c>
      <c r="AX92" s="78">
        <f t="shared" si="33"/>
        <v>3</v>
      </c>
      <c r="AY92" s="78">
        <f t="shared" si="34"/>
        <v>0</v>
      </c>
      <c r="AZ92" s="78"/>
      <c r="BA92" s="79"/>
      <c r="BB92" s="114"/>
      <c r="BC92" s="81"/>
      <c r="BD92" s="108"/>
      <c r="BE92" s="109"/>
      <c r="BF92" s="109"/>
      <c r="BG92" s="110"/>
      <c r="BH92" s="110"/>
      <c r="BI92" s="111"/>
    </row>
    <row r="93" spans="1:61" s="70" customFormat="1" ht="16.5" x14ac:dyDescent="0.25">
      <c r="A93" s="101"/>
      <c r="B93" s="46" t="s">
        <v>265</v>
      </c>
      <c r="C93" s="104" t="s">
        <v>288</v>
      </c>
      <c r="D93" s="148">
        <f>46+2</f>
        <v>48</v>
      </c>
      <c r="E93" s="104" t="s">
        <v>433</v>
      </c>
      <c r="F93" s="97">
        <f t="shared" si="26"/>
        <v>144</v>
      </c>
      <c r="G93" s="97"/>
      <c r="H93" s="97"/>
      <c r="I93" s="97"/>
      <c r="J93" s="97">
        <v>1</v>
      </c>
      <c r="K93" s="97"/>
      <c r="L93" s="97"/>
      <c r="M93" s="97"/>
      <c r="N93" s="97"/>
      <c r="O93" s="97"/>
      <c r="P93" s="97"/>
      <c r="Q93" s="97"/>
      <c r="R93" s="97"/>
      <c r="S93" s="97"/>
      <c r="T93" s="104"/>
      <c r="U93" s="90">
        <f t="shared" si="37"/>
        <v>144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>
        <v>3</v>
      </c>
      <c r="AI93" s="78"/>
      <c r="AJ93" s="78">
        <f t="shared" si="27"/>
        <v>0</v>
      </c>
      <c r="AK93" s="78"/>
      <c r="AL93" s="78"/>
      <c r="AM93" s="101"/>
      <c r="AN93" s="101"/>
      <c r="AO93" s="101"/>
      <c r="AP93" s="101"/>
      <c r="AQ93" s="78"/>
      <c r="AR93" s="78">
        <f t="shared" si="35"/>
        <v>144</v>
      </c>
      <c r="AS93" s="78"/>
      <c r="AT93" s="78"/>
      <c r="AU93" s="78"/>
      <c r="AV93" s="78"/>
      <c r="AW93" s="78">
        <f t="shared" si="36"/>
        <v>0</v>
      </c>
      <c r="AX93" s="78">
        <f t="shared" si="33"/>
        <v>3</v>
      </c>
      <c r="AY93" s="78">
        <f t="shared" si="34"/>
        <v>0</v>
      </c>
      <c r="AZ93" s="78"/>
      <c r="BA93" s="79"/>
      <c r="BB93" s="114"/>
      <c r="BC93" s="81"/>
      <c r="BD93" s="108"/>
      <c r="BE93" s="109"/>
      <c r="BF93" s="109"/>
      <c r="BG93" s="110"/>
      <c r="BH93" s="110"/>
      <c r="BI93" s="111"/>
    </row>
    <row r="94" spans="1:61" s="70" customFormat="1" ht="16.5" x14ac:dyDescent="0.25">
      <c r="A94" s="101"/>
      <c r="B94" s="46" t="s">
        <v>264</v>
      </c>
      <c r="C94" s="104" t="s">
        <v>288</v>
      </c>
      <c r="D94" s="148">
        <v>60</v>
      </c>
      <c r="E94" s="104" t="s">
        <v>433</v>
      </c>
      <c r="F94" s="97">
        <f t="shared" si="26"/>
        <v>180</v>
      </c>
      <c r="G94" s="97"/>
      <c r="H94" s="97"/>
      <c r="I94" s="97"/>
      <c r="J94" s="97">
        <v>1</v>
      </c>
      <c r="K94" s="97"/>
      <c r="L94" s="97"/>
      <c r="M94" s="97"/>
      <c r="N94" s="97"/>
      <c r="O94" s="97"/>
      <c r="P94" s="97"/>
      <c r="Q94" s="97"/>
      <c r="R94" s="97"/>
      <c r="S94" s="97"/>
      <c r="T94" s="104"/>
      <c r="U94" s="90">
        <f t="shared" si="37"/>
        <v>180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>
        <v>3</v>
      </c>
      <c r="AI94" s="78"/>
      <c r="AJ94" s="78">
        <f t="shared" si="27"/>
        <v>0</v>
      </c>
      <c r="AK94" s="78"/>
      <c r="AL94" s="78"/>
      <c r="AM94" s="101"/>
      <c r="AN94" s="101"/>
      <c r="AO94" s="101"/>
      <c r="AP94" s="101"/>
      <c r="AQ94" s="78"/>
      <c r="AR94" s="78">
        <f t="shared" si="35"/>
        <v>180</v>
      </c>
      <c r="AS94" s="78"/>
      <c r="AT94" s="78"/>
      <c r="AU94" s="78"/>
      <c r="AV94" s="78"/>
      <c r="AW94" s="78">
        <f t="shared" si="36"/>
        <v>0</v>
      </c>
      <c r="AX94" s="78">
        <f t="shared" si="33"/>
        <v>3</v>
      </c>
      <c r="AY94" s="78">
        <f t="shared" si="34"/>
        <v>0</v>
      </c>
      <c r="AZ94" s="78"/>
      <c r="BA94" s="79"/>
      <c r="BB94" s="114"/>
      <c r="BC94" s="81"/>
      <c r="BD94" s="108"/>
      <c r="BE94" s="109"/>
      <c r="BF94" s="109"/>
      <c r="BG94" s="110"/>
      <c r="BH94" s="110"/>
      <c r="BI94" s="111"/>
    </row>
    <row r="95" spans="1:61" s="70" customFormat="1" ht="16.5" x14ac:dyDescent="0.25">
      <c r="A95" s="101"/>
      <c r="B95" s="46" t="s">
        <v>260</v>
      </c>
      <c r="C95" s="104" t="s">
        <v>44</v>
      </c>
      <c r="D95" s="148">
        <v>60</v>
      </c>
      <c r="E95" s="104" t="s">
        <v>433</v>
      </c>
      <c r="F95" s="97">
        <f t="shared" si="26"/>
        <v>180</v>
      </c>
      <c r="G95" s="97"/>
      <c r="H95" s="97"/>
      <c r="I95" s="97"/>
      <c r="J95" s="97"/>
      <c r="K95" s="97"/>
      <c r="L95" s="97"/>
      <c r="M95" s="97">
        <v>1</v>
      </c>
      <c r="N95" s="97"/>
      <c r="O95" s="97"/>
      <c r="P95" s="97"/>
      <c r="Q95" s="97"/>
      <c r="R95" s="97"/>
      <c r="S95" s="97"/>
      <c r="T95" s="104"/>
      <c r="U95" s="90">
        <f t="shared" si="37"/>
        <v>180</v>
      </c>
      <c r="V95" s="78"/>
      <c r="W95" s="78"/>
      <c r="X95" s="78"/>
      <c r="Y95" s="78">
        <v>6</v>
      </c>
      <c r="Z95" s="78"/>
      <c r="AA95" s="78"/>
      <c r="AB95" s="78"/>
      <c r="AC95" s="78">
        <v>3</v>
      </c>
      <c r="AD95" s="78"/>
      <c r="AE95" s="78"/>
      <c r="AF95" s="78"/>
      <c r="AG95" s="78"/>
      <c r="AH95" s="78">
        <v>2</v>
      </c>
      <c r="AI95" s="78">
        <v>3</v>
      </c>
      <c r="AJ95" s="78">
        <f t="shared" si="27"/>
        <v>3</v>
      </c>
      <c r="AK95" s="78"/>
      <c r="AL95" s="78"/>
      <c r="AM95" s="101"/>
      <c r="AN95" s="101"/>
      <c r="AO95" s="101"/>
      <c r="AP95" s="101"/>
      <c r="AQ95" s="78"/>
      <c r="AR95" s="78">
        <f t="shared" si="35"/>
        <v>180</v>
      </c>
      <c r="AS95" s="78"/>
      <c r="AT95" s="78"/>
      <c r="AU95" s="78"/>
      <c r="AV95" s="78"/>
      <c r="AW95" s="78">
        <f t="shared" si="36"/>
        <v>3</v>
      </c>
      <c r="AX95" s="78">
        <f t="shared" si="33"/>
        <v>2</v>
      </c>
      <c r="AY95" s="78">
        <f t="shared" si="34"/>
        <v>0</v>
      </c>
      <c r="AZ95" s="78"/>
      <c r="BA95" s="79"/>
      <c r="BB95" s="114"/>
      <c r="BC95" s="81"/>
      <c r="BD95" s="108"/>
      <c r="BE95" s="109"/>
      <c r="BF95" s="109"/>
      <c r="BG95" s="110"/>
      <c r="BH95" s="110"/>
      <c r="BI95" s="111"/>
    </row>
    <row r="96" spans="1:61" s="125" customFormat="1" ht="16.5" x14ac:dyDescent="0.25">
      <c r="A96" s="78">
        <v>6</v>
      </c>
      <c r="B96" s="86" t="s">
        <v>499</v>
      </c>
      <c r="C96" s="87"/>
      <c r="D96" s="90">
        <f>SUM(D97:D106)</f>
        <v>439</v>
      </c>
      <c r="E96" s="90">
        <f t="shared" ref="E96:AZ96" si="38">SUM(E97:E106)</f>
        <v>0</v>
      </c>
      <c r="F96" s="90">
        <f t="shared" si="38"/>
        <v>0</v>
      </c>
      <c r="G96" s="90">
        <f t="shared" si="38"/>
        <v>0</v>
      </c>
      <c r="H96" s="90">
        <f t="shared" si="38"/>
        <v>1326</v>
      </c>
      <c r="I96" s="90">
        <f t="shared" si="38"/>
        <v>0</v>
      </c>
      <c r="J96" s="90">
        <f t="shared" si="38"/>
        <v>0</v>
      </c>
      <c r="K96" s="90">
        <f t="shared" si="38"/>
        <v>7</v>
      </c>
      <c r="L96" s="90">
        <f t="shared" si="38"/>
        <v>1</v>
      </c>
      <c r="M96" s="90">
        <f t="shared" si="38"/>
        <v>2</v>
      </c>
      <c r="N96" s="90">
        <f t="shared" si="38"/>
        <v>0</v>
      </c>
      <c r="O96" s="90">
        <f t="shared" si="38"/>
        <v>0</v>
      </c>
      <c r="P96" s="90">
        <f t="shared" si="38"/>
        <v>1</v>
      </c>
      <c r="Q96" s="90">
        <f t="shared" si="38"/>
        <v>0</v>
      </c>
      <c r="R96" s="90">
        <f t="shared" si="38"/>
        <v>0</v>
      </c>
      <c r="S96" s="90">
        <f t="shared" si="38"/>
        <v>0</v>
      </c>
      <c r="T96" s="90">
        <f t="shared" si="38"/>
        <v>0</v>
      </c>
      <c r="U96" s="90">
        <f t="shared" si="38"/>
        <v>0</v>
      </c>
      <c r="V96" s="90">
        <f t="shared" si="38"/>
        <v>0</v>
      </c>
      <c r="W96" s="90">
        <f t="shared" si="38"/>
        <v>1326</v>
      </c>
      <c r="X96" s="90">
        <f t="shared" si="38"/>
        <v>0</v>
      </c>
      <c r="Y96" s="90">
        <f t="shared" si="38"/>
        <v>0</v>
      </c>
      <c r="Z96" s="90">
        <f t="shared" si="38"/>
        <v>0</v>
      </c>
      <c r="AA96" s="90">
        <f t="shared" si="38"/>
        <v>6</v>
      </c>
      <c r="AB96" s="90">
        <f t="shared" si="38"/>
        <v>0</v>
      </c>
      <c r="AC96" s="90">
        <f t="shared" si="38"/>
        <v>3</v>
      </c>
      <c r="AD96" s="90">
        <f t="shared" si="38"/>
        <v>0</v>
      </c>
      <c r="AE96" s="90">
        <f t="shared" si="38"/>
        <v>3</v>
      </c>
      <c r="AF96" s="90">
        <f t="shared" si="38"/>
        <v>0</v>
      </c>
      <c r="AG96" s="90">
        <f t="shared" si="38"/>
        <v>1</v>
      </c>
      <c r="AH96" s="90">
        <f t="shared" si="38"/>
        <v>31</v>
      </c>
      <c r="AI96" s="90">
        <f t="shared" si="38"/>
        <v>12</v>
      </c>
      <c r="AJ96" s="90">
        <f t="shared" si="38"/>
        <v>0</v>
      </c>
      <c r="AK96" s="90">
        <f t="shared" si="38"/>
        <v>0</v>
      </c>
      <c r="AL96" s="90">
        <f t="shared" si="38"/>
        <v>12</v>
      </c>
      <c r="AM96" s="90">
        <f t="shared" si="38"/>
        <v>0</v>
      </c>
      <c r="AN96" s="90">
        <f t="shared" si="38"/>
        <v>3</v>
      </c>
      <c r="AO96" s="90">
        <f t="shared" si="38"/>
        <v>3</v>
      </c>
      <c r="AP96" s="90">
        <f t="shared" si="38"/>
        <v>12</v>
      </c>
      <c r="AQ96" s="90">
        <f t="shared" si="38"/>
        <v>0</v>
      </c>
      <c r="AR96" s="90">
        <f t="shared" si="38"/>
        <v>0</v>
      </c>
      <c r="AS96" s="90">
        <f t="shared" si="38"/>
        <v>0</v>
      </c>
      <c r="AT96" s="90">
        <f t="shared" si="38"/>
        <v>1326</v>
      </c>
      <c r="AU96" s="90">
        <f t="shared" si="38"/>
        <v>0</v>
      </c>
      <c r="AV96" s="90">
        <f t="shared" si="38"/>
        <v>0</v>
      </c>
      <c r="AW96" s="90">
        <f t="shared" si="38"/>
        <v>12</v>
      </c>
      <c r="AX96" s="90">
        <f t="shared" si="38"/>
        <v>31</v>
      </c>
      <c r="AY96" s="90">
        <f t="shared" si="38"/>
        <v>12</v>
      </c>
      <c r="AZ96" s="90">
        <f t="shared" si="38"/>
        <v>84</v>
      </c>
      <c r="BA96" s="90">
        <f>SUM(BA97:BA106)</f>
        <v>0</v>
      </c>
      <c r="BB96" s="147"/>
      <c r="BC96" s="120"/>
      <c r="BD96" s="121"/>
      <c r="BE96" s="122"/>
      <c r="BF96" s="122"/>
      <c r="BG96" s="123"/>
      <c r="BH96" s="123"/>
      <c r="BI96" s="124"/>
    </row>
    <row r="97" spans="1:61" s="70" customFormat="1" ht="16.5" x14ac:dyDescent="0.25">
      <c r="A97" s="101"/>
      <c r="B97" s="151">
        <v>360</v>
      </c>
      <c r="C97" s="104" t="s">
        <v>442</v>
      </c>
      <c r="D97" s="148"/>
      <c r="E97" s="104"/>
      <c r="F97" s="97"/>
      <c r="G97" s="97"/>
      <c r="H97" s="97">
        <v>9</v>
      </c>
      <c r="I97" s="97"/>
      <c r="J97" s="97"/>
      <c r="K97" s="97"/>
      <c r="L97" s="97"/>
      <c r="M97" s="97">
        <v>1</v>
      </c>
      <c r="N97" s="97"/>
      <c r="O97" s="97"/>
      <c r="P97" s="97"/>
      <c r="Q97" s="97"/>
      <c r="R97" s="97"/>
      <c r="S97" s="97"/>
      <c r="T97" s="104"/>
      <c r="U97" s="78"/>
      <c r="V97" s="78"/>
      <c r="W97" s="78">
        <v>9</v>
      </c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>
        <v>2</v>
      </c>
      <c r="AI97" s="78">
        <v>3</v>
      </c>
      <c r="AJ97" s="78"/>
      <c r="AK97" s="78"/>
      <c r="AL97" s="78">
        <f>AI97</f>
        <v>3</v>
      </c>
      <c r="AM97" s="101"/>
      <c r="AN97" s="101"/>
      <c r="AO97" s="101"/>
      <c r="AP97" s="101">
        <v>6</v>
      </c>
      <c r="AQ97" s="78"/>
      <c r="AR97" s="78"/>
      <c r="AS97" s="78"/>
      <c r="AT97" s="78">
        <f>H97</f>
        <v>9</v>
      </c>
      <c r="AU97" s="78"/>
      <c r="AV97" s="78"/>
      <c r="AW97" s="78">
        <f t="shared" ref="AW97:AW106" si="39">AI97</f>
        <v>3</v>
      </c>
      <c r="AX97" s="78">
        <f>AH97</f>
        <v>2</v>
      </c>
      <c r="AY97" s="78">
        <f t="shared" ref="AY97:AY106" si="40">AP97</f>
        <v>6</v>
      </c>
      <c r="AZ97" s="78"/>
      <c r="BA97" s="79"/>
      <c r="BB97" s="114"/>
      <c r="BC97" s="81"/>
      <c r="BD97" s="108"/>
      <c r="BE97" s="109"/>
      <c r="BF97" s="109"/>
      <c r="BG97" s="110"/>
      <c r="BH97" s="110"/>
      <c r="BI97" s="111"/>
    </row>
    <row r="98" spans="1:61" s="70" customFormat="1" ht="16.5" x14ac:dyDescent="0.25">
      <c r="A98" s="101"/>
      <c r="B98" s="46" t="s">
        <v>500</v>
      </c>
      <c r="C98" s="104" t="s">
        <v>226</v>
      </c>
      <c r="D98" s="148">
        <f>32+5</f>
        <v>37</v>
      </c>
      <c r="E98" s="104" t="s">
        <v>433</v>
      </c>
      <c r="F98" s="97"/>
      <c r="G98" s="97"/>
      <c r="H98" s="97">
        <f t="shared" ref="H98:H161" si="41">D98*3</f>
        <v>111</v>
      </c>
      <c r="I98" s="97"/>
      <c r="J98" s="97"/>
      <c r="K98" s="97"/>
      <c r="L98" s="97"/>
      <c r="M98" s="97"/>
      <c r="N98" s="97"/>
      <c r="O98" s="97"/>
      <c r="P98" s="97">
        <v>1</v>
      </c>
      <c r="Q98" s="97"/>
      <c r="R98" s="97"/>
      <c r="S98" s="97"/>
      <c r="T98" s="104"/>
      <c r="U98" s="78"/>
      <c r="V98" s="78"/>
      <c r="W98" s="90">
        <f>H98</f>
        <v>111</v>
      </c>
      <c r="X98" s="78"/>
      <c r="Y98" s="78"/>
      <c r="Z98" s="78"/>
      <c r="AA98" s="78"/>
      <c r="AB98" s="78"/>
      <c r="AC98" s="78"/>
      <c r="AD98" s="78"/>
      <c r="AE98" s="78">
        <v>3</v>
      </c>
      <c r="AF98" s="78"/>
      <c r="AG98" s="78">
        <v>1</v>
      </c>
      <c r="AH98" s="78">
        <v>2</v>
      </c>
      <c r="AI98" s="78">
        <v>6</v>
      </c>
      <c r="AJ98" s="78"/>
      <c r="AK98" s="78"/>
      <c r="AL98" s="78">
        <f t="shared" ref="AL98:AL106" si="42">AI98</f>
        <v>6</v>
      </c>
      <c r="AM98" s="101"/>
      <c r="AN98" s="101">
        <v>3</v>
      </c>
      <c r="AO98" s="101"/>
      <c r="AP98" s="101"/>
      <c r="AQ98" s="78"/>
      <c r="AR98" s="78"/>
      <c r="AS98" s="78"/>
      <c r="AT98" s="78">
        <f t="shared" ref="AT98:AT106" si="43">H98</f>
        <v>111</v>
      </c>
      <c r="AU98" s="78"/>
      <c r="AV98" s="78"/>
      <c r="AW98" s="78">
        <f t="shared" si="39"/>
        <v>6</v>
      </c>
      <c r="AX98" s="78">
        <f t="shared" ref="AX98:AX106" si="44">AH98</f>
        <v>2</v>
      </c>
      <c r="AY98" s="78">
        <f t="shared" si="40"/>
        <v>0</v>
      </c>
      <c r="AZ98" s="78"/>
      <c r="BA98" s="79"/>
      <c r="BB98" s="114"/>
      <c r="BC98" s="81"/>
      <c r="BD98" s="108"/>
      <c r="BE98" s="109"/>
      <c r="BF98" s="109"/>
      <c r="BG98" s="110"/>
      <c r="BH98" s="110"/>
      <c r="BI98" s="111"/>
    </row>
    <row r="99" spans="1:61" s="70" customFormat="1" ht="16.5" x14ac:dyDescent="0.25">
      <c r="A99" s="101"/>
      <c r="B99" s="46" t="s">
        <v>501</v>
      </c>
      <c r="C99" s="104" t="s">
        <v>288</v>
      </c>
      <c r="D99" s="148">
        <v>53</v>
      </c>
      <c r="E99" s="104" t="s">
        <v>433</v>
      </c>
      <c r="F99" s="97"/>
      <c r="G99" s="97"/>
      <c r="H99" s="97">
        <f t="shared" si="41"/>
        <v>159</v>
      </c>
      <c r="I99" s="97"/>
      <c r="J99" s="97"/>
      <c r="K99" s="97">
        <v>1</v>
      </c>
      <c r="L99" s="97"/>
      <c r="M99" s="97"/>
      <c r="N99" s="97"/>
      <c r="O99" s="97"/>
      <c r="P99" s="97"/>
      <c r="Q99" s="97"/>
      <c r="R99" s="97"/>
      <c r="S99" s="97"/>
      <c r="T99" s="104"/>
      <c r="U99" s="78"/>
      <c r="V99" s="78"/>
      <c r="W99" s="90">
        <f t="shared" ref="W99:W106" si="45">H99</f>
        <v>159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>
        <v>3</v>
      </c>
      <c r="AI99" s="78"/>
      <c r="AJ99" s="78"/>
      <c r="AK99" s="78"/>
      <c r="AL99" s="78">
        <f t="shared" si="42"/>
        <v>0</v>
      </c>
      <c r="AM99" s="101"/>
      <c r="AN99" s="101"/>
      <c r="AO99" s="101"/>
      <c r="AP99" s="101">
        <v>6</v>
      </c>
      <c r="AQ99" s="78"/>
      <c r="AR99" s="78"/>
      <c r="AS99" s="78"/>
      <c r="AT99" s="78">
        <f t="shared" si="43"/>
        <v>159</v>
      </c>
      <c r="AU99" s="78"/>
      <c r="AV99" s="78"/>
      <c r="AW99" s="78">
        <f t="shared" si="39"/>
        <v>0</v>
      </c>
      <c r="AX99" s="78">
        <f t="shared" si="44"/>
        <v>3</v>
      </c>
      <c r="AY99" s="78">
        <f t="shared" si="40"/>
        <v>6</v>
      </c>
      <c r="AZ99" s="78">
        <v>12</v>
      </c>
      <c r="BA99" s="79"/>
      <c r="BB99" s="114"/>
      <c r="BC99" s="81"/>
      <c r="BD99" s="108"/>
      <c r="BE99" s="109"/>
      <c r="BF99" s="109"/>
      <c r="BG99" s="110"/>
      <c r="BH99" s="110"/>
      <c r="BI99" s="111"/>
    </row>
    <row r="100" spans="1:61" s="70" customFormat="1" ht="16.5" x14ac:dyDescent="0.25">
      <c r="A100" s="101"/>
      <c r="B100" s="46" t="s">
        <v>502</v>
      </c>
      <c r="C100" s="104" t="s">
        <v>288</v>
      </c>
      <c r="D100" s="148">
        <v>50</v>
      </c>
      <c r="E100" s="104" t="s">
        <v>433</v>
      </c>
      <c r="F100" s="97"/>
      <c r="G100" s="97"/>
      <c r="H100" s="97">
        <f t="shared" si="41"/>
        <v>150</v>
      </c>
      <c r="I100" s="97"/>
      <c r="J100" s="97"/>
      <c r="K100" s="97">
        <v>1</v>
      </c>
      <c r="L100" s="97"/>
      <c r="M100" s="97"/>
      <c r="N100" s="97"/>
      <c r="O100" s="97"/>
      <c r="P100" s="97"/>
      <c r="Q100" s="97"/>
      <c r="R100" s="97"/>
      <c r="S100" s="97"/>
      <c r="T100" s="104"/>
      <c r="U100" s="78"/>
      <c r="V100" s="78"/>
      <c r="W100" s="90">
        <f t="shared" si="45"/>
        <v>150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>
        <v>3</v>
      </c>
      <c r="AI100" s="78"/>
      <c r="AJ100" s="78"/>
      <c r="AK100" s="78"/>
      <c r="AL100" s="78">
        <f t="shared" si="42"/>
        <v>0</v>
      </c>
      <c r="AM100" s="101"/>
      <c r="AN100" s="101"/>
      <c r="AO100" s="101"/>
      <c r="AP100" s="101"/>
      <c r="AQ100" s="78"/>
      <c r="AR100" s="78"/>
      <c r="AS100" s="78"/>
      <c r="AT100" s="78">
        <f t="shared" si="43"/>
        <v>150</v>
      </c>
      <c r="AU100" s="78"/>
      <c r="AV100" s="78"/>
      <c r="AW100" s="78">
        <f t="shared" si="39"/>
        <v>0</v>
      </c>
      <c r="AX100" s="78">
        <f t="shared" si="44"/>
        <v>3</v>
      </c>
      <c r="AY100" s="78">
        <f t="shared" si="40"/>
        <v>0</v>
      </c>
      <c r="AZ100" s="78">
        <v>12</v>
      </c>
      <c r="BA100" s="79"/>
      <c r="BB100" s="114"/>
      <c r="BC100" s="81"/>
      <c r="BD100" s="108"/>
      <c r="BE100" s="109"/>
      <c r="BF100" s="109"/>
      <c r="BG100" s="110"/>
      <c r="BH100" s="110"/>
      <c r="BI100" s="111"/>
    </row>
    <row r="101" spans="1:61" s="70" customFormat="1" ht="16.5" x14ac:dyDescent="0.25">
      <c r="A101" s="101"/>
      <c r="B101" s="46" t="s">
        <v>503</v>
      </c>
      <c r="C101" s="104" t="s">
        <v>288</v>
      </c>
      <c r="D101" s="148">
        <v>51</v>
      </c>
      <c r="E101" s="104" t="s">
        <v>433</v>
      </c>
      <c r="F101" s="97"/>
      <c r="G101" s="97"/>
      <c r="H101" s="97">
        <f t="shared" si="41"/>
        <v>153</v>
      </c>
      <c r="I101" s="97"/>
      <c r="J101" s="97"/>
      <c r="K101" s="97">
        <v>1</v>
      </c>
      <c r="L101" s="97"/>
      <c r="M101" s="97"/>
      <c r="N101" s="97"/>
      <c r="O101" s="97"/>
      <c r="P101" s="97"/>
      <c r="Q101" s="97"/>
      <c r="R101" s="97"/>
      <c r="S101" s="97"/>
      <c r="T101" s="104"/>
      <c r="U101" s="78"/>
      <c r="V101" s="78"/>
      <c r="W101" s="90">
        <f t="shared" si="45"/>
        <v>153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>
        <v>3</v>
      </c>
      <c r="AI101" s="78"/>
      <c r="AJ101" s="78"/>
      <c r="AK101" s="78"/>
      <c r="AL101" s="78">
        <f t="shared" si="42"/>
        <v>0</v>
      </c>
      <c r="AM101" s="101"/>
      <c r="AN101" s="101"/>
      <c r="AO101" s="101"/>
      <c r="AP101" s="101"/>
      <c r="AQ101" s="78"/>
      <c r="AR101" s="78"/>
      <c r="AS101" s="78"/>
      <c r="AT101" s="78">
        <f t="shared" si="43"/>
        <v>153</v>
      </c>
      <c r="AU101" s="78"/>
      <c r="AV101" s="78"/>
      <c r="AW101" s="78">
        <f t="shared" si="39"/>
        <v>0</v>
      </c>
      <c r="AX101" s="78">
        <f t="shared" si="44"/>
        <v>3</v>
      </c>
      <c r="AY101" s="78">
        <f t="shared" si="40"/>
        <v>0</v>
      </c>
      <c r="AZ101" s="78">
        <v>12</v>
      </c>
      <c r="BA101" s="79"/>
      <c r="BB101" s="114"/>
      <c r="BC101" s="81"/>
      <c r="BD101" s="108"/>
      <c r="BE101" s="109"/>
      <c r="BF101" s="109"/>
      <c r="BG101" s="110"/>
      <c r="BH101" s="110"/>
      <c r="BI101" s="111"/>
    </row>
    <row r="102" spans="1:61" s="70" customFormat="1" ht="16.5" x14ac:dyDescent="0.25">
      <c r="A102" s="101"/>
      <c r="B102" s="46" t="s">
        <v>504</v>
      </c>
      <c r="C102" s="104" t="s">
        <v>288</v>
      </c>
      <c r="D102" s="148">
        <f>45+3</f>
        <v>48</v>
      </c>
      <c r="E102" s="104" t="s">
        <v>433</v>
      </c>
      <c r="F102" s="97"/>
      <c r="G102" s="97"/>
      <c r="H102" s="97">
        <f t="shared" si="41"/>
        <v>144</v>
      </c>
      <c r="I102" s="97"/>
      <c r="J102" s="97"/>
      <c r="K102" s="97">
        <v>1</v>
      </c>
      <c r="L102" s="97"/>
      <c r="M102" s="97"/>
      <c r="N102" s="97"/>
      <c r="O102" s="97"/>
      <c r="P102" s="97"/>
      <c r="Q102" s="97"/>
      <c r="R102" s="97"/>
      <c r="S102" s="97"/>
      <c r="T102" s="104"/>
      <c r="U102" s="78"/>
      <c r="V102" s="78"/>
      <c r="W102" s="90">
        <f t="shared" si="45"/>
        <v>144</v>
      </c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>
        <v>3</v>
      </c>
      <c r="AI102" s="78"/>
      <c r="AJ102" s="78"/>
      <c r="AK102" s="78"/>
      <c r="AL102" s="78">
        <f t="shared" si="42"/>
        <v>0</v>
      </c>
      <c r="AM102" s="101"/>
      <c r="AN102" s="101"/>
      <c r="AO102" s="101"/>
      <c r="AP102" s="101"/>
      <c r="AQ102" s="78"/>
      <c r="AR102" s="78"/>
      <c r="AS102" s="78"/>
      <c r="AT102" s="78">
        <f t="shared" si="43"/>
        <v>144</v>
      </c>
      <c r="AU102" s="78"/>
      <c r="AV102" s="78"/>
      <c r="AW102" s="78">
        <f t="shared" si="39"/>
        <v>0</v>
      </c>
      <c r="AX102" s="78">
        <f t="shared" si="44"/>
        <v>3</v>
      </c>
      <c r="AY102" s="78">
        <f t="shared" si="40"/>
        <v>0</v>
      </c>
      <c r="AZ102" s="78">
        <v>12</v>
      </c>
      <c r="BA102" s="79"/>
      <c r="BB102" s="114"/>
      <c r="BC102" s="81"/>
      <c r="BD102" s="108"/>
      <c r="BE102" s="109"/>
      <c r="BF102" s="109"/>
      <c r="BG102" s="110"/>
      <c r="BH102" s="110"/>
      <c r="BI102" s="111"/>
    </row>
    <row r="103" spans="1:61" s="70" customFormat="1" ht="16.5" x14ac:dyDescent="0.25">
      <c r="A103" s="101"/>
      <c r="B103" s="46" t="s">
        <v>505</v>
      </c>
      <c r="C103" s="104" t="s">
        <v>288</v>
      </c>
      <c r="D103" s="148">
        <f>47+2</f>
        <v>49</v>
      </c>
      <c r="E103" s="104" t="s">
        <v>433</v>
      </c>
      <c r="F103" s="97"/>
      <c r="G103" s="97"/>
      <c r="H103" s="97">
        <f t="shared" si="41"/>
        <v>147</v>
      </c>
      <c r="I103" s="97"/>
      <c r="J103" s="97"/>
      <c r="K103" s="97">
        <v>1</v>
      </c>
      <c r="L103" s="97"/>
      <c r="M103" s="97"/>
      <c r="N103" s="97"/>
      <c r="O103" s="97"/>
      <c r="P103" s="97"/>
      <c r="Q103" s="97"/>
      <c r="R103" s="97"/>
      <c r="S103" s="97"/>
      <c r="T103" s="104"/>
      <c r="U103" s="78"/>
      <c r="V103" s="78"/>
      <c r="W103" s="90">
        <f t="shared" si="45"/>
        <v>147</v>
      </c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>
        <v>3</v>
      </c>
      <c r="AI103" s="78"/>
      <c r="AJ103" s="78"/>
      <c r="AK103" s="78"/>
      <c r="AL103" s="78">
        <f t="shared" si="42"/>
        <v>0</v>
      </c>
      <c r="AM103" s="101"/>
      <c r="AN103" s="101"/>
      <c r="AO103" s="101">
        <v>3</v>
      </c>
      <c r="AP103" s="101"/>
      <c r="AQ103" s="78"/>
      <c r="AR103" s="78"/>
      <c r="AS103" s="78"/>
      <c r="AT103" s="78">
        <f t="shared" si="43"/>
        <v>147</v>
      </c>
      <c r="AU103" s="78"/>
      <c r="AV103" s="78"/>
      <c r="AW103" s="78">
        <f t="shared" si="39"/>
        <v>0</v>
      </c>
      <c r="AX103" s="78">
        <f t="shared" si="44"/>
        <v>3</v>
      </c>
      <c r="AY103" s="78">
        <f t="shared" si="40"/>
        <v>0</v>
      </c>
      <c r="AZ103" s="78">
        <v>12</v>
      </c>
      <c r="BA103" s="79"/>
      <c r="BB103" s="114"/>
      <c r="BC103" s="81"/>
      <c r="BD103" s="108"/>
      <c r="BE103" s="109"/>
      <c r="BF103" s="109"/>
      <c r="BG103" s="110"/>
      <c r="BH103" s="110"/>
      <c r="BI103" s="111"/>
    </row>
    <row r="104" spans="1:61" s="70" customFormat="1" ht="16.5" x14ac:dyDescent="0.25">
      <c r="A104" s="101"/>
      <c r="B104" s="46" t="s">
        <v>506</v>
      </c>
      <c r="C104" s="104" t="s">
        <v>288</v>
      </c>
      <c r="D104" s="148">
        <v>53</v>
      </c>
      <c r="E104" s="104" t="s">
        <v>433</v>
      </c>
      <c r="F104" s="97"/>
      <c r="G104" s="97"/>
      <c r="H104" s="97">
        <f t="shared" si="41"/>
        <v>159</v>
      </c>
      <c r="I104" s="97"/>
      <c r="J104" s="97"/>
      <c r="K104" s="97">
        <v>1</v>
      </c>
      <c r="L104" s="97"/>
      <c r="M104" s="97"/>
      <c r="N104" s="97"/>
      <c r="O104" s="97"/>
      <c r="P104" s="97"/>
      <c r="Q104" s="97"/>
      <c r="R104" s="97"/>
      <c r="S104" s="97"/>
      <c r="T104" s="104"/>
      <c r="U104" s="78"/>
      <c r="V104" s="78"/>
      <c r="W104" s="90">
        <f t="shared" si="45"/>
        <v>159</v>
      </c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>
        <v>3</v>
      </c>
      <c r="AI104" s="78"/>
      <c r="AJ104" s="78"/>
      <c r="AK104" s="78"/>
      <c r="AL104" s="78">
        <f t="shared" si="42"/>
        <v>0</v>
      </c>
      <c r="AM104" s="101"/>
      <c r="AN104" s="101"/>
      <c r="AO104" s="101"/>
      <c r="AP104" s="101"/>
      <c r="AQ104" s="78"/>
      <c r="AR104" s="78"/>
      <c r="AS104" s="78"/>
      <c r="AT104" s="78">
        <f t="shared" si="43"/>
        <v>159</v>
      </c>
      <c r="AU104" s="78"/>
      <c r="AV104" s="78"/>
      <c r="AW104" s="78">
        <f t="shared" si="39"/>
        <v>0</v>
      </c>
      <c r="AX104" s="78">
        <f t="shared" si="44"/>
        <v>3</v>
      </c>
      <c r="AY104" s="78">
        <f t="shared" si="40"/>
        <v>0</v>
      </c>
      <c r="AZ104" s="78">
        <v>12</v>
      </c>
      <c r="BA104" s="79"/>
      <c r="BB104" s="114"/>
      <c r="BC104" s="81"/>
      <c r="BD104" s="108"/>
      <c r="BE104" s="109"/>
      <c r="BF104" s="109"/>
      <c r="BG104" s="110"/>
      <c r="BH104" s="110"/>
      <c r="BI104" s="111"/>
    </row>
    <row r="105" spans="1:61" s="70" customFormat="1" ht="16.5" x14ac:dyDescent="0.25">
      <c r="A105" s="101"/>
      <c r="B105" s="46" t="s">
        <v>507</v>
      </c>
      <c r="C105" s="104" t="s">
        <v>288</v>
      </c>
      <c r="D105" s="148">
        <v>46</v>
      </c>
      <c r="E105" s="104" t="s">
        <v>433</v>
      </c>
      <c r="F105" s="97"/>
      <c r="G105" s="97"/>
      <c r="H105" s="97">
        <f t="shared" si="41"/>
        <v>138</v>
      </c>
      <c r="I105" s="97"/>
      <c r="J105" s="97"/>
      <c r="K105" s="97">
        <v>1</v>
      </c>
      <c r="L105" s="97"/>
      <c r="M105" s="97"/>
      <c r="N105" s="97"/>
      <c r="O105" s="97"/>
      <c r="P105" s="97"/>
      <c r="Q105" s="97"/>
      <c r="R105" s="97"/>
      <c r="S105" s="97"/>
      <c r="T105" s="104"/>
      <c r="U105" s="78"/>
      <c r="V105" s="78"/>
      <c r="W105" s="90">
        <f t="shared" si="45"/>
        <v>138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>
        <v>3</v>
      </c>
      <c r="AI105" s="78"/>
      <c r="AJ105" s="78"/>
      <c r="AK105" s="78"/>
      <c r="AL105" s="78">
        <f t="shared" si="42"/>
        <v>0</v>
      </c>
      <c r="AM105" s="101"/>
      <c r="AN105" s="101"/>
      <c r="AO105" s="101"/>
      <c r="AP105" s="101"/>
      <c r="AQ105" s="78"/>
      <c r="AR105" s="78"/>
      <c r="AS105" s="78"/>
      <c r="AT105" s="78">
        <f t="shared" si="43"/>
        <v>138</v>
      </c>
      <c r="AU105" s="78"/>
      <c r="AV105" s="78"/>
      <c r="AW105" s="78">
        <f t="shared" si="39"/>
        <v>0</v>
      </c>
      <c r="AX105" s="78">
        <f t="shared" si="44"/>
        <v>3</v>
      </c>
      <c r="AY105" s="78">
        <f t="shared" si="40"/>
        <v>0</v>
      </c>
      <c r="AZ105" s="78">
        <v>12</v>
      </c>
      <c r="BA105" s="79"/>
      <c r="BB105" s="114"/>
      <c r="BC105" s="81"/>
      <c r="BD105" s="108"/>
      <c r="BE105" s="109"/>
      <c r="BF105" s="109"/>
      <c r="BG105" s="110"/>
      <c r="BH105" s="110"/>
      <c r="BI105" s="111"/>
    </row>
    <row r="106" spans="1:61" s="70" customFormat="1" ht="16.5" x14ac:dyDescent="0.25">
      <c r="A106" s="101"/>
      <c r="B106" s="46" t="s">
        <v>508</v>
      </c>
      <c r="C106" s="104" t="s">
        <v>44</v>
      </c>
      <c r="D106" s="148">
        <v>52</v>
      </c>
      <c r="E106" s="104" t="s">
        <v>433</v>
      </c>
      <c r="F106" s="97"/>
      <c r="G106" s="97"/>
      <c r="H106" s="97">
        <f t="shared" si="41"/>
        <v>156</v>
      </c>
      <c r="I106" s="97"/>
      <c r="J106" s="97"/>
      <c r="K106" s="97"/>
      <c r="L106" s="97">
        <v>1</v>
      </c>
      <c r="M106" s="97">
        <v>1</v>
      </c>
      <c r="N106" s="97"/>
      <c r="O106" s="97"/>
      <c r="P106" s="97"/>
      <c r="Q106" s="97"/>
      <c r="R106" s="97"/>
      <c r="S106" s="97"/>
      <c r="T106" s="104"/>
      <c r="U106" s="78"/>
      <c r="V106" s="78"/>
      <c r="W106" s="90">
        <f t="shared" si="45"/>
        <v>156</v>
      </c>
      <c r="X106" s="78"/>
      <c r="Y106" s="78"/>
      <c r="Z106" s="78"/>
      <c r="AA106" s="78">
        <v>6</v>
      </c>
      <c r="AB106" s="78"/>
      <c r="AC106" s="78">
        <v>3</v>
      </c>
      <c r="AD106" s="78"/>
      <c r="AE106" s="78"/>
      <c r="AF106" s="78"/>
      <c r="AG106" s="78"/>
      <c r="AH106" s="78">
        <v>6</v>
      </c>
      <c r="AI106" s="78">
        <v>3</v>
      </c>
      <c r="AJ106" s="78"/>
      <c r="AK106" s="78"/>
      <c r="AL106" s="78">
        <f t="shared" si="42"/>
        <v>3</v>
      </c>
      <c r="AM106" s="101"/>
      <c r="AN106" s="101"/>
      <c r="AO106" s="101"/>
      <c r="AP106" s="101"/>
      <c r="AQ106" s="78"/>
      <c r="AR106" s="78"/>
      <c r="AS106" s="78"/>
      <c r="AT106" s="78">
        <f t="shared" si="43"/>
        <v>156</v>
      </c>
      <c r="AU106" s="78"/>
      <c r="AV106" s="78"/>
      <c r="AW106" s="78">
        <f t="shared" si="39"/>
        <v>3</v>
      </c>
      <c r="AX106" s="78">
        <f t="shared" si="44"/>
        <v>6</v>
      </c>
      <c r="AY106" s="78">
        <f t="shared" si="40"/>
        <v>0</v>
      </c>
      <c r="AZ106" s="78"/>
      <c r="BA106" s="79"/>
      <c r="BB106" s="114"/>
      <c r="BC106" s="81"/>
      <c r="BD106" s="108"/>
      <c r="BE106" s="109"/>
      <c r="BF106" s="109"/>
      <c r="BG106" s="110"/>
      <c r="BH106" s="110"/>
      <c r="BI106" s="111"/>
    </row>
    <row r="107" spans="1:61" s="125" customFormat="1" ht="16.5" x14ac:dyDescent="0.25">
      <c r="A107" s="78">
        <v>7</v>
      </c>
      <c r="B107" s="86" t="s">
        <v>509</v>
      </c>
      <c r="C107" s="87"/>
      <c r="D107" s="90">
        <f>SUM(D108:D180)</f>
        <v>6385</v>
      </c>
      <c r="E107" s="90">
        <f t="shared" ref="E107:AZ107" si="46">SUM(E108:E180)</f>
        <v>0</v>
      </c>
      <c r="F107" s="90">
        <f t="shared" si="46"/>
        <v>0</v>
      </c>
      <c r="G107" s="90">
        <f t="shared" si="46"/>
        <v>0</v>
      </c>
      <c r="H107" s="90">
        <f t="shared" si="46"/>
        <v>19164</v>
      </c>
      <c r="I107" s="90">
        <f t="shared" si="46"/>
        <v>0</v>
      </c>
      <c r="J107" s="90">
        <f t="shared" si="46"/>
        <v>48</v>
      </c>
      <c r="K107" s="90">
        <f t="shared" si="46"/>
        <v>4</v>
      </c>
      <c r="L107" s="90">
        <f t="shared" si="46"/>
        <v>7</v>
      </c>
      <c r="M107" s="90">
        <f t="shared" si="46"/>
        <v>7</v>
      </c>
      <c r="N107" s="90">
        <f t="shared" si="46"/>
        <v>1</v>
      </c>
      <c r="O107" s="90">
        <f t="shared" si="46"/>
        <v>0</v>
      </c>
      <c r="P107" s="90">
        <f t="shared" si="46"/>
        <v>0</v>
      </c>
      <c r="Q107" s="90">
        <f t="shared" si="46"/>
        <v>0</v>
      </c>
      <c r="R107" s="90">
        <f t="shared" si="46"/>
        <v>6</v>
      </c>
      <c r="S107" s="90">
        <f t="shared" si="46"/>
        <v>0</v>
      </c>
      <c r="T107" s="90">
        <f t="shared" si="46"/>
        <v>0</v>
      </c>
      <c r="U107" s="90">
        <f t="shared" si="46"/>
        <v>0</v>
      </c>
      <c r="V107" s="90">
        <f t="shared" si="46"/>
        <v>0</v>
      </c>
      <c r="W107" s="90">
        <f t="shared" si="46"/>
        <v>19164</v>
      </c>
      <c r="X107" s="90">
        <f t="shared" si="46"/>
        <v>0</v>
      </c>
      <c r="Y107" s="90">
        <f t="shared" si="46"/>
        <v>0</v>
      </c>
      <c r="Z107" s="90">
        <f t="shared" si="46"/>
        <v>0</v>
      </c>
      <c r="AA107" s="90">
        <f t="shared" si="46"/>
        <v>12</v>
      </c>
      <c r="AB107" s="90">
        <f t="shared" si="46"/>
        <v>0</v>
      </c>
      <c r="AC107" s="90">
        <f t="shared" si="46"/>
        <v>18</v>
      </c>
      <c r="AD107" s="90">
        <f t="shared" si="46"/>
        <v>0</v>
      </c>
      <c r="AE107" s="90">
        <f t="shared" si="46"/>
        <v>12</v>
      </c>
      <c r="AF107" s="90">
        <f t="shared" si="46"/>
        <v>0</v>
      </c>
      <c r="AG107" s="90">
        <f t="shared" si="46"/>
        <v>4</v>
      </c>
      <c r="AH107" s="90">
        <f t="shared" si="46"/>
        <v>220</v>
      </c>
      <c r="AI107" s="90">
        <f t="shared" si="46"/>
        <v>78</v>
      </c>
      <c r="AJ107" s="90">
        <f t="shared" si="46"/>
        <v>0</v>
      </c>
      <c r="AK107" s="90">
        <f t="shared" si="46"/>
        <v>0</v>
      </c>
      <c r="AL107" s="90">
        <f t="shared" si="46"/>
        <v>78</v>
      </c>
      <c r="AM107" s="90">
        <f t="shared" si="46"/>
        <v>0</v>
      </c>
      <c r="AN107" s="90">
        <f t="shared" si="46"/>
        <v>15</v>
      </c>
      <c r="AO107" s="90">
        <f t="shared" si="46"/>
        <v>30</v>
      </c>
      <c r="AP107" s="90">
        <f t="shared" si="46"/>
        <v>6</v>
      </c>
      <c r="AQ107" s="90">
        <f t="shared" si="46"/>
        <v>0</v>
      </c>
      <c r="AR107" s="90">
        <f t="shared" si="46"/>
        <v>0</v>
      </c>
      <c r="AS107" s="90">
        <f t="shared" si="46"/>
        <v>0</v>
      </c>
      <c r="AT107" s="90">
        <f t="shared" si="46"/>
        <v>19164</v>
      </c>
      <c r="AU107" s="90">
        <f t="shared" si="46"/>
        <v>0</v>
      </c>
      <c r="AV107" s="90">
        <f t="shared" si="46"/>
        <v>0</v>
      </c>
      <c r="AW107" s="90">
        <f t="shared" si="46"/>
        <v>78</v>
      </c>
      <c r="AX107" s="90">
        <f t="shared" si="46"/>
        <v>220</v>
      </c>
      <c r="AY107" s="90">
        <f t="shared" si="46"/>
        <v>6</v>
      </c>
      <c r="AZ107" s="90">
        <f t="shared" si="46"/>
        <v>48</v>
      </c>
      <c r="BA107" s="90">
        <f>SUM(BA108:BA180)</f>
        <v>0</v>
      </c>
      <c r="BB107" s="147"/>
      <c r="BC107" s="120"/>
      <c r="BD107" s="121"/>
      <c r="BE107" s="122"/>
      <c r="BF107" s="122"/>
      <c r="BG107" s="123"/>
      <c r="BH107" s="123"/>
      <c r="BI107" s="124"/>
    </row>
    <row r="108" spans="1:61" s="70" customFormat="1" ht="16.5" x14ac:dyDescent="0.25">
      <c r="A108" s="101"/>
      <c r="B108" s="128">
        <v>673</v>
      </c>
      <c r="C108" s="104" t="s">
        <v>442</v>
      </c>
      <c r="D108" s="148"/>
      <c r="E108" s="104" t="s">
        <v>433</v>
      </c>
      <c r="F108" s="97"/>
      <c r="G108" s="97"/>
      <c r="H108" s="97">
        <v>9</v>
      </c>
      <c r="I108" s="97"/>
      <c r="J108" s="97"/>
      <c r="K108" s="97"/>
      <c r="L108" s="97"/>
      <c r="M108" s="97">
        <v>1</v>
      </c>
      <c r="N108" s="97"/>
      <c r="O108" s="97"/>
      <c r="P108" s="97"/>
      <c r="Q108" s="97"/>
      <c r="R108" s="97"/>
      <c r="S108" s="97"/>
      <c r="T108" s="104"/>
      <c r="U108" s="78"/>
      <c r="V108" s="78"/>
      <c r="W108" s="90">
        <v>9</v>
      </c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>
        <v>2</v>
      </c>
      <c r="AI108" s="78">
        <v>3</v>
      </c>
      <c r="AJ108" s="78"/>
      <c r="AK108" s="78"/>
      <c r="AL108" s="78">
        <f>AI108</f>
        <v>3</v>
      </c>
      <c r="AM108" s="101"/>
      <c r="AN108" s="101"/>
      <c r="AO108" s="101"/>
      <c r="AP108" s="101">
        <v>6</v>
      </c>
      <c r="AQ108" s="78"/>
      <c r="AR108" s="78"/>
      <c r="AS108" s="78"/>
      <c r="AT108" s="78">
        <f>H108</f>
        <v>9</v>
      </c>
      <c r="AU108" s="78"/>
      <c r="AV108" s="78"/>
      <c r="AW108" s="78">
        <f t="shared" ref="AW108:AW171" si="47">AI108</f>
        <v>3</v>
      </c>
      <c r="AX108" s="78">
        <f t="shared" ref="AX108:AX171" si="48">AH108</f>
        <v>2</v>
      </c>
      <c r="AY108" s="78">
        <f t="shared" ref="AY108:AY161" si="49">AP108</f>
        <v>6</v>
      </c>
      <c r="AZ108" s="78"/>
      <c r="BA108" s="79"/>
      <c r="BB108" s="114"/>
      <c r="BC108" s="81"/>
      <c r="BD108" s="108"/>
      <c r="BE108" s="109"/>
      <c r="BF108" s="109"/>
      <c r="BG108" s="110"/>
      <c r="BH108" s="110"/>
      <c r="BI108" s="111"/>
    </row>
    <row r="109" spans="1:61" s="70" customFormat="1" ht="15.75" x14ac:dyDescent="0.25">
      <c r="A109" s="101"/>
      <c r="B109" s="152" t="s">
        <v>510</v>
      </c>
      <c r="C109" s="104" t="s">
        <v>226</v>
      </c>
      <c r="D109" s="148">
        <f>80+2</f>
        <v>82</v>
      </c>
      <c r="E109" s="104" t="s">
        <v>433</v>
      </c>
      <c r="F109" s="97"/>
      <c r="G109" s="97"/>
      <c r="H109" s="97">
        <f t="shared" si="41"/>
        <v>246</v>
      </c>
      <c r="I109" s="97"/>
      <c r="J109" s="97"/>
      <c r="K109" s="97"/>
      <c r="L109" s="97"/>
      <c r="M109" s="97"/>
      <c r="N109" s="97"/>
      <c r="O109" s="97"/>
      <c r="P109" s="97"/>
      <c r="Q109" s="97"/>
      <c r="R109" s="97">
        <v>1</v>
      </c>
      <c r="S109" s="97"/>
      <c r="T109" s="104"/>
      <c r="U109" s="78"/>
      <c r="V109" s="78"/>
      <c r="W109" s="90">
        <f>H109</f>
        <v>246</v>
      </c>
      <c r="X109" s="78"/>
      <c r="Y109" s="78"/>
      <c r="Z109" s="78"/>
      <c r="AA109" s="78"/>
      <c r="AB109" s="78"/>
      <c r="AC109" s="78"/>
      <c r="AD109" s="78"/>
      <c r="AE109" s="78">
        <v>3</v>
      </c>
      <c r="AF109" s="78"/>
      <c r="AG109" s="78">
        <v>1</v>
      </c>
      <c r="AH109" s="78">
        <v>3</v>
      </c>
      <c r="AI109" s="78">
        <v>6</v>
      </c>
      <c r="AJ109" s="78"/>
      <c r="AK109" s="78"/>
      <c r="AL109" s="78">
        <f t="shared" ref="AL109:AL172" si="50">AI109</f>
        <v>6</v>
      </c>
      <c r="AM109" s="101"/>
      <c r="AN109" s="101">
        <v>3</v>
      </c>
      <c r="AO109" s="101"/>
      <c r="AP109" s="101"/>
      <c r="AQ109" s="78"/>
      <c r="AR109" s="78"/>
      <c r="AS109" s="78"/>
      <c r="AT109" s="78">
        <f t="shared" ref="AT109:AT172" si="51">H109</f>
        <v>246</v>
      </c>
      <c r="AU109" s="78"/>
      <c r="AV109" s="78"/>
      <c r="AW109" s="78">
        <f t="shared" si="47"/>
        <v>6</v>
      </c>
      <c r="AX109" s="78">
        <f t="shared" si="48"/>
        <v>3</v>
      </c>
      <c r="AY109" s="78">
        <f t="shared" si="49"/>
        <v>0</v>
      </c>
      <c r="AZ109" s="78"/>
      <c r="BA109" s="79"/>
      <c r="BB109" s="114"/>
      <c r="BC109" s="81"/>
      <c r="BD109" s="108"/>
      <c r="BE109" s="109"/>
      <c r="BF109" s="109"/>
      <c r="BG109" s="110"/>
      <c r="BH109" s="110"/>
      <c r="BI109" s="111"/>
    </row>
    <row r="110" spans="1:61" s="70" customFormat="1" ht="15.75" x14ac:dyDescent="0.25">
      <c r="A110" s="101"/>
      <c r="B110" s="152" t="s">
        <v>511</v>
      </c>
      <c r="C110" s="104" t="s">
        <v>288</v>
      </c>
      <c r="D110" s="148">
        <f>80+2</f>
        <v>82</v>
      </c>
      <c r="E110" s="104" t="s">
        <v>433</v>
      </c>
      <c r="F110" s="97"/>
      <c r="G110" s="97"/>
      <c r="H110" s="97">
        <f t="shared" si="41"/>
        <v>246</v>
      </c>
      <c r="I110" s="97"/>
      <c r="J110" s="97">
        <v>1</v>
      </c>
      <c r="K110" s="97"/>
      <c r="L110" s="97"/>
      <c r="M110" s="97"/>
      <c r="N110" s="97"/>
      <c r="O110" s="97"/>
      <c r="P110" s="97"/>
      <c r="Q110" s="97"/>
      <c r="R110" s="97"/>
      <c r="S110" s="97"/>
      <c r="T110" s="104"/>
      <c r="U110" s="78"/>
      <c r="V110" s="78"/>
      <c r="W110" s="90">
        <f t="shared" ref="W110:W173" si="52">H110</f>
        <v>246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>
        <v>3</v>
      </c>
      <c r="AI110" s="78"/>
      <c r="AJ110" s="78"/>
      <c r="AK110" s="78"/>
      <c r="AL110" s="78">
        <f t="shared" si="50"/>
        <v>0</v>
      </c>
      <c r="AM110" s="101"/>
      <c r="AN110" s="101"/>
      <c r="AO110" s="101"/>
      <c r="AP110" s="101"/>
      <c r="AQ110" s="78"/>
      <c r="AR110" s="78"/>
      <c r="AS110" s="78"/>
      <c r="AT110" s="78">
        <f t="shared" si="51"/>
        <v>246</v>
      </c>
      <c r="AU110" s="78"/>
      <c r="AV110" s="78"/>
      <c r="AW110" s="78">
        <f t="shared" si="47"/>
        <v>0</v>
      </c>
      <c r="AX110" s="78">
        <f t="shared" si="48"/>
        <v>3</v>
      </c>
      <c r="AY110" s="78">
        <f t="shared" si="49"/>
        <v>0</v>
      </c>
      <c r="AZ110" s="78"/>
      <c r="BA110" s="79"/>
      <c r="BB110" s="114"/>
      <c r="BC110" s="81"/>
      <c r="BD110" s="108"/>
      <c r="BE110" s="109"/>
      <c r="BF110" s="109"/>
      <c r="BG110" s="110"/>
      <c r="BH110" s="110"/>
      <c r="BI110" s="111"/>
    </row>
    <row r="111" spans="1:61" s="70" customFormat="1" ht="15.75" x14ac:dyDescent="0.25">
      <c r="A111" s="101"/>
      <c r="B111" s="152" t="s">
        <v>512</v>
      </c>
      <c r="C111" s="104" t="s">
        <v>288</v>
      </c>
      <c r="D111" s="148">
        <f>80+2</f>
        <v>82</v>
      </c>
      <c r="E111" s="104" t="s">
        <v>433</v>
      </c>
      <c r="F111" s="97"/>
      <c r="G111" s="97"/>
      <c r="H111" s="97">
        <f t="shared" si="41"/>
        <v>246</v>
      </c>
      <c r="I111" s="97"/>
      <c r="J111" s="97">
        <v>1</v>
      </c>
      <c r="K111" s="97"/>
      <c r="L111" s="97"/>
      <c r="M111" s="97"/>
      <c r="N111" s="97"/>
      <c r="O111" s="97"/>
      <c r="P111" s="97"/>
      <c r="Q111" s="97"/>
      <c r="R111" s="97"/>
      <c r="S111" s="97"/>
      <c r="T111" s="104"/>
      <c r="U111" s="78"/>
      <c r="V111" s="78"/>
      <c r="W111" s="90">
        <f t="shared" si="52"/>
        <v>246</v>
      </c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>
        <v>3</v>
      </c>
      <c r="AI111" s="78"/>
      <c r="AJ111" s="78"/>
      <c r="AK111" s="78"/>
      <c r="AL111" s="78">
        <f t="shared" si="50"/>
        <v>0</v>
      </c>
      <c r="AM111" s="101"/>
      <c r="AN111" s="101"/>
      <c r="AO111" s="101"/>
      <c r="AP111" s="101"/>
      <c r="AQ111" s="78"/>
      <c r="AR111" s="78"/>
      <c r="AS111" s="78"/>
      <c r="AT111" s="78">
        <f t="shared" si="51"/>
        <v>246</v>
      </c>
      <c r="AU111" s="78"/>
      <c r="AV111" s="78"/>
      <c r="AW111" s="78">
        <f t="shared" si="47"/>
        <v>0</v>
      </c>
      <c r="AX111" s="78">
        <f t="shared" si="48"/>
        <v>3</v>
      </c>
      <c r="AY111" s="78">
        <f t="shared" si="49"/>
        <v>0</v>
      </c>
      <c r="AZ111" s="78"/>
      <c r="BA111" s="79"/>
      <c r="BB111" s="114"/>
      <c r="BC111" s="81"/>
      <c r="BD111" s="108"/>
      <c r="BE111" s="109"/>
      <c r="BF111" s="109"/>
      <c r="BG111" s="110"/>
      <c r="BH111" s="110"/>
      <c r="BI111" s="111"/>
    </row>
    <row r="112" spans="1:61" s="70" customFormat="1" ht="15.75" x14ac:dyDescent="0.25">
      <c r="A112" s="101"/>
      <c r="B112" s="152" t="s">
        <v>513</v>
      </c>
      <c r="C112" s="104" t="s">
        <v>288</v>
      </c>
      <c r="D112" s="148">
        <f>80+2</f>
        <v>82</v>
      </c>
      <c r="E112" s="104" t="s">
        <v>433</v>
      </c>
      <c r="F112" s="97"/>
      <c r="G112" s="97"/>
      <c r="H112" s="97">
        <f t="shared" si="41"/>
        <v>246</v>
      </c>
      <c r="I112" s="97"/>
      <c r="J112" s="97">
        <v>1</v>
      </c>
      <c r="K112" s="97"/>
      <c r="L112" s="97"/>
      <c r="M112" s="97"/>
      <c r="N112" s="97"/>
      <c r="O112" s="97"/>
      <c r="P112" s="97"/>
      <c r="Q112" s="97"/>
      <c r="R112" s="97"/>
      <c r="S112" s="97"/>
      <c r="T112" s="104"/>
      <c r="U112" s="78"/>
      <c r="V112" s="78"/>
      <c r="W112" s="90">
        <f t="shared" si="52"/>
        <v>246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>
        <v>3</v>
      </c>
      <c r="AI112" s="78"/>
      <c r="AJ112" s="78"/>
      <c r="AK112" s="78"/>
      <c r="AL112" s="78">
        <f t="shared" si="50"/>
        <v>0</v>
      </c>
      <c r="AM112" s="101"/>
      <c r="AN112" s="101"/>
      <c r="AO112" s="101"/>
      <c r="AP112" s="101"/>
      <c r="AQ112" s="78"/>
      <c r="AR112" s="78"/>
      <c r="AS112" s="78"/>
      <c r="AT112" s="78">
        <f t="shared" si="51"/>
        <v>246</v>
      </c>
      <c r="AU112" s="78"/>
      <c r="AV112" s="78"/>
      <c r="AW112" s="78">
        <f t="shared" si="47"/>
        <v>0</v>
      </c>
      <c r="AX112" s="78">
        <f t="shared" si="48"/>
        <v>3</v>
      </c>
      <c r="AY112" s="78">
        <f t="shared" si="49"/>
        <v>0</v>
      </c>
      <c r="AZ112" s="78"/>
      <c r="BA112" s="79"/>
      <c r="BB112" s="114"/>
      <c r="BC112" s="81"/>
      <c r="BD112" s="108"/>
      <c r="BE112" s="109"/>
      <c r="BF112" s="109"/>
      <c r="BG112" s="110"/>
      <c r="BH112" s="110"/>
      <c r="BI112" s="111"/>
    </row>
    <row r="113" spans="1:61" s="70" customFormat="1" ht="15.75" x14ac:dyDescent="0.25">
      <c r="A113" s="101"/>
      <c r="B113" s="152" t="s">
        <v>514</v>
      </c>
      <c r="C113" s="104" t="s">
        <v>288</v>
      </c>
      <c r="D113" s="148">
        <v>81</v>
      </c>
      <c r="E113" s="104" t="s">
        <v>433</v>
      </c>
      <c r="F113" s="97"/>
      <c r="G113" s="97"/>
      <c r="H113" s="97">
        <f t="shared" si="41"/>
        <v>243</v>
      </c>
      <c r="I113" s="97"/>
      <c r="J113" s="97">
        <v>1</v>
      </c>
      <c r="K113" s="97"/>
      <c r="L113" s="97"/>
      <c r="M113" s="97"/>
      <c r="N113" s="97"/>
      <c r="O113" s="97"/>
      <c r="P113" s="97"/>
      <c r="Q113" s="97"/>
      <c r="R113" s="97"/>
      <c r="S113" s="97"/>
      <c r="T113" s="104"/>
      <c r="U113" s="78"/>
      <c r="V113" s="78"/>
      <c r="W113" s="90">
        <f t="shared" si="52"/>
        <v>243</v>
      </c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>
        <v>3</v>
      </c>
      <c r="AI113" s="78"/>
      <c r="AJ113" s="78"/>
      <c r="AK113" s="78"/>
      <c r="AL113" s="78">
        <f t="shared" si="50"/>
        <v>0</v>
      </c>
      <c r="AM113" s="101"/>
      <c r="AN113" s="101"/>
      <c r="AO113" s="101"/>
      <c r="AP113" s="101"/>
      <c r="AQ113" s="78"/>
      <c r="AR113" s="78"/>
      <c r="AS113" s="78"/>
      <c r="AT113" s="78">
        <f t="shared" si="51"/>
        <v>243</v>
      </c>
      <c r="AU113" s="78"/>
      <c r="AV113" s="78"/>
      <c r="AW113" s="78">
        <f t="shared" si="47"/>
        <v>0</v>
      </c>
      <c r="AX113" s="78">
        <f t="shared" si="48"/>
        <v>3</v>
      </c>
      <c r="AY113" s="78">
        <f t="shared" si="49"/>
        <v>0</v>
      </c>
      <c r="AZ113" s="78"/>
      <c r="BA113" s="79"/>
      <c r="BB113" s="114"/>
      <c r="BC113" s="81"/>
      <c r="BD113" s="108"/>
      <c r="BE113" s="109"/>
      <c r="BF113" s="109"/>
      <c r="BG113" s="110"/>
      <c r="BH113" s="110"/>
      <c r="BI113" s="111"/>
    </row>
    <row r="114" spans="1:61" s="70" customFormat="1" ht="15.75" x14ac:dyDescent="0.25">
      <c r="A114" s="101"/>
      <c r="B114" s="152" t="s">
        <v>515</v>
      </c>
      <c r="C114" s="104" t="s">
        <v>226</v>
      </c>
      <c r="D114" s="148">
        <v>80</v>
      </c>
      <c r="E114" s="104" t="s">
        <v>433</v>
      </c>
      <c r="F114" s="97"/>
      <c r="G114" s="97"/>
      <c r="H114" s="97">
        <f t="shared" si="41"/>
        <v>240</v>
      </c>
      <c r="I114" s="97"/>
      <c r="J114" s="97"/>
      <c r="K114" s="97"/>
      <c r="L114" s="97"/>
      <c r="M114" s="97"/>
      <c r="N114" s="97"/>
      <c r="O114" s="97"/>
      <c r="P114" s="97"/>
      <c r="Q114" s="97"/>
      <c r="R114" s="97">
        <v>1</v>
      </c>
      <c r="S114" s="97"/>
      <c r="T114" s="104"/>
      <c r="U114" s="78"/>
      <c r="V114" s="78"/>
      <c r="W114" s="90">
        <f t="shared" si="52"/>
        <v>240</v>
      </c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>
        <v>2</v>
      </c>
      <c r="AI114" s="78">
        <v>6</v>
      </c>
      <c r="AJ114" s="78"/>
      <c r="AK114" s="78"/>
      <c r="AL114" s="78">
        <f t="shared" si="50"/>
        <v>6</v>
      </c>
      <c r="AM114" s="101"/>
      <c r="AN114" s="101"/>
      <c r="AO114" s="101">
        <v>3</v>
      </c>
      <c r="AP114" s="101"/>
      <c r="AQ114" s="78"/>
      <c r="AR114" s="78"/>
      <c r="AS114" s="78"/>
      <c r="AT114" s="78">
        <f t="shared" si="51"/>
        <v>240</v>
      </c>
      <c r="AU114" s="78"/>
      <c r="AV114" s="78"/>
      <c r="AW114" s="78">
        <f t="shared" si="47"/>
        <v>6</v>
      </c>
      <c r="AX114" s="78">
        <f t="shared" si="48"/>
        <v>2</v>
      </c>
      <c r="AY114" s="78">
        <f t="shared" si="49"/>
        <v>0</v>
      </c>
      <c r="AZ114" s="78"/>
      <c r="BA114" s="79"/>
      <c r="BB114" s="114"/>
      <c r="BC114" s="81"/>
      <c r="BD114" s="108"/>
      <c r="BE114" s="109"/>
      <c r="BF114" s="109"/>
      <c r="BG114" s="110"/>
      <c r="BH114" s="110"/>
      <c r="BI114" s="111"/>
    </row>
    <row r="115" spans="1:61" s="70" customFormat="1" ht="15.75" x14ac:dyDescent="0.25">
      <c r="A115" s="101"/>
      <c r="B115" s="152" t="s">
        <v>516</v>
      </c>
      <c r="C115" s="104" t="s">
        <v>288</v>
      </c>
      <c r="D115" s="148">
        <v>81</v>
      </c>
      <c r="E115" s="104" t="s">
        <v>433</v>
      </c>
      <c r="F115" s="97"/>
      <c r="G115" s="97"/>
      <c r="H115" s="97">
        <f t="shared" si="41"/>
        <v>243</v>
      </c>
      <c r="I115" s="97"/>
      <c r="J115" s="97">
        <v>1</v>
      </c>
      <c r="K115" s="97"/>
      <c r="L115" s="97"/>
      <c r="M115" s="97"/>
      <c r="N115" s="97"/>
      <c r="O115" s="97"/>
      <c r="P115" s="97"/>
      <c r="Q115" s="97"/>
      <c r="R115" s="97"/>
      <c r="S115" s="97"/>
      <c r="T115" s="104"/>
      <c r="U115" s="78"/>
      <c r="V115" s="78"/>
      <c r="W115" s="90">
        <f t="shared" si="52"/>
        <v>243</v>
      </c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>
        <v>3</v>
      </c>
      <c r="AI115" s="78"/>
      <c r="AJ115" s="78"/>
      <c r="AK115" s="78"/>
      <c r="AL115" s="78">
        <f t="shared" si="50"/>
        <v>0</v>
      </c>
      <c r="AM115" s="101"/>
      <c r="AN115" s="101"/>
      <c r="AO115" s="101"/>
      <c r="AP115" s="101"/>
      <c r="AQ115" s="78"/>
      <c r="AR115" s="78"/>
      <c r="AS115" s="78"/>
      <c r="AT115" s="78">
        <f t="shared" si="51"/>
        <v>243</v>
      </c>
      <c r="AU115" s="78"/>
      <c r="AV115" s="78"/>
      <c r="AW115" s="78">
        <f t="shared" si="47"/>
        <v>0</v>
      </c>
      <c r="AX115" s="78">
        <f t="shared" si="48"/>
        <v>3</v>
      </c>
      <c r="AY115" s="78">
        <f t="shared" si="49"/>
        <v>0</v>
      </c>
      <c r="AZ115" s="78"/>
      <c r="BA115" s="79"/>
      <c r="BB115" s="114"/>
      <c r="BC115" s="81"/>
      <c r="BD115" s="108"/>
      <c r="BE115" s="109"/>
      <c r="BF115" s="109"/>
      <c r="BG115" s="110"/>
      <c r="BH115" s="110"/>
      <c r="BI115" s="111"/>
    </row>
    <row r="116" spans="1:61" s="70" customFormat="1" ht="15.75" x14ac:dyDescent="0.25">
      <c r="A116" s="101"/>
      <c r="B116" s="152" t="s">
        <v>517</v>
      </c>
      <c r="C116" s="104" t="s">
        <v>288</v>
      </c>
      <c r="D116" s="148">
        <v>80</v>
      </c>
      <c r="E116" s="104" t="s">
        <v>433</v>
      </c>
      <c r="F116" s="97"/>
      <c r="G116" s="97"/>
      <c r="H116" s="97">
        <f t="shared" si="41"/>
        <v>240</v>
      </c>
      <c r="I116" s="97"/>
      <c r="J116" s="97"/>
      <c r="K116" s="97">
        <v>1</v>
      </c>
      <c r="L116" s="97"/>
      <c r="M116" s="97"/>
      <c r="N116" s="97"/>
      <c r="O116" s="97"/>
      <c r="P116" s="97"/>
      <c r="Q116" s="97"/>
      <c r="R116" s="97"/>
      <c r="S116" s="97"/>
      <c r="T116" s="104"/>
      <c r="U116" s="78"/>
      <c r="V116" s="78"/>
      <c r="W116" s="90">
        <f t="shared" si="52"/>
        <v>240</v>
      </c>
      <c r="X116" s="78"/>
      <c r="Y116" s="78"/>
      <c r="Z116" s="78"/>
      <c r="AA116" s="78"/>
      <c r="AB116" s="78"/>
      <c r="AC116" s="78">
        <v>6</v>
      </c>
      <c r="AD116" s="78"/>
      <c r="AE116" s="78"/>
      <c r="AF116" s="78"/>
      <c r="AG116" s="78"/>
      <c r="AH116" s="78">
        <v>3</v>
      </c>
      <c r="AI116" s="78"/>
      <c r="AJ116" s="78"/>
      <c r="AK116" s="78"/>
      <c r="AL116" s="78">
        <f t="shared" si="50"/>
        <v>0</v>
      </c>
      <c r="AM116" s="101"/>
      <c r="AN116" s="101"/>
      <c r="AO116" s="101"/>
      <c r="AP116" s="101"/>
      <c r="AQ116" s="78"/>
      <c r="AR116" s="78"/>
      <c r="AS116" s="78"/>
      <c r="AT116" s="78">
        <f t="shared" si="51"/>
        <v>240</v>
      </c>
      <c r="AU116" s="78"/>
      <c r="AV116" s="78"/>
      <c r="AW116" s="78">
        <f t="shared" si="47"/>
        <v>0</v>
      </c>
      <c r="AX116" s="78">
        <f t="shared" si="48"/>
        <v>3</v>
      </c>
      <c r="AY116" s="78">
        <f t="shared" si="49"/>
        <v>0</v>
      </c>
      <c r="AZ116" s="78">
        <v>12</v>
      </c>
      <c r="BA116" s="79"/>
      <c r="BB116" s="114"/>
      <c r="BC116" s="81"/>
      <c r="BD116" s="108"/>
      <c r="BE116" s="109"/>
      <c r="BF116" s="109"/>
      <c r="BG116" s="110"/>
      <c r="BH116" s="110"/>
      <c r="BI116" s="111"/>
    </row>
    <row r="117" spans="1:61" s="70" customFormat="1" ht="15.75" x14ac:dyDescent="0.25">
      <c r="A117" s="101"/>
      <c r="B117" s="152" t="s">
        <v>518</v>
      </c>
      <c r="C117" s="104" t="s">
        <v>288</v>
      </c>
      <c r="D117" s="148">
        <v>80</v>
      </c>
      <c r="E117" s="104" t="s">
        <v>433</v>
      </c>
      <c r="F117" s="97"/>
      <c r="G117" s="97"/>
      <c r="H117" s="97">
        <f t="shared" si="41"/>
        <v>240</v>
      </c>
      <c r="I117" s="97"/>
      <c r="J117" s="97">
        <v>1</v>
      </c>
      <c r="K117" s="97"/>
      <c r="L117" s="97"/>
      <c r="M117" s="97"/>
      <c r="N117" s="97"/>
      <c r="O117" s="97"/>
      <c r="P117" s="97"/>
      <c r="Q117" s="97"/>
      <c r="R117" s="97"/>
      <c r="S117" s="97"/>
      <c r="T117" s="104"/>
      <c r="U117" s="78"/>
      <c r="V117" s="78"/>
      <c r="W117" s="90">
        <f t="shared" si="52"/>
        <v>240</v>
      </c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>
        <v>3</v>
      </c>
      <c r="AI117" s="78"/>
      <c r="AJ117" s="78"/>
      <c r="AK117" s="78"/>
      <c r="AL117" s="78">
        <f t="shared" si="50"/>
        <v>0</v>
      </c>
      <c r="AM117" s="101"/>
      <c r="AN117" s="101"/>
      <c r="AO117" s="101"/>
      <c r="AP117" s="101"/>
      <c r="AQ117" s="78"/>
      <c r="AR117" s="78"/>
      <c r="AS117" s="78"/>
      <c r="AT117" s="78">
        <f t="shared" si="51"/>
        <v>240</v>
      </c>
      <c r="AU117" s="78"/>
      <c r="AV117" s="78"/>
      <c r="AW117" s="78">
        <f t="shared" si="47"/>
        <v>0</v>
      </c>
      <c r="AX117" s="78">
        <f t="shared" si="48"/>
        <v>3</v>
      </c>
      <c r="AY117" s="78">
        <f t="shared" si="49"/>
        <v>0</v>
      </c>
      <c r="AZ117" s="78"/>
      <c r="BA117" s="79"/>
      <c r="BB117" s="114"/>
      <c r="BC117" s="81"/>
      <c r="BD117" s="108"/>
      <c r="BE117" s="109"/>
      <c r="BF117" s="109"/>
      <c r="BG117" s="110"/>
      <c r="BH117" s="110"/>
      <c r="BI117" s="111"/>
    </row>
    <row r="118" spans="1:61" s="70" customFormat="1" ht="15.75" x14ac:dyDescent="0.25">
      <c r="A118" s="101"/>
      <c r="B118" s="152" t="s">
        <v>519</v>
      </c>
      <c r="C118" s="104" t="s">
        <v>288</v>
      </c>
      <c r="D118" s="148">
        <v>80</v>
      </c>
      <c r="E118" s="104" t="s">
        <v>433</v>
      </c>
      <c r="F118" s="97"/>
      <c r="G118" s="97"/>
      <c r="H118" s="97">
        <f t="shared" si="41"/>
        <v>240</v>
      </c>
      <c r="I118" s="97"/>
      <c r="J118" s="97">
        <v>1</v>
      </c>
      <c r="K118" s="97"/>
      <c r="L118" s="97"/>
      <c r="M118" s="97"/>
      <c r="N118" s="97"/>
      <c r="O118" s="97"/>
      <c r="P118" s="97"/>
      <c r="Q118" s="97"/>
      <c r="R118" s="97"/>
      <c r="S118" s="97"/>
      <c r="T118" s="104"/>
      <c r="U118" s="78"/>
      <c r="V118" s="78"/>
      <c r="W118" s="90">
        <f t="shared" si="52"/>
        <v>240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>
        <v>3</v>
      </c>
      <c r="AI118" s="78"/>
      <c r="AJ118" s="78"/>
      <c r="AK118" s="78"/>
      <c r="AL118" s="78">
        <f t="shared" si="50"/>
        <v>0</v>
      </c>
      <c r="AM118" s="101"/>
      <c r="AN118" s="101"/>
      <c r="AO118" s="101"/>
      <c r="AP118" s="101"/>
      <c r="AQ118" s="78"/>
      <c r="AR118" s="78"/>
      <c r="AS118" s="78"/>
      <c r="AT118" s="78">
        <f t="shared" si="51"/>
        <v>240</v>
      </c>
      <c r="AU118" s="78"/>
      <c r="AV118" s="78"/>
      <c r="AW118" s="78">
        <f t="shared" si="47"/>
        <v>0</v>
      </c>
      <c r="AX118" s="78">
        <f t="shared" si="48"/>
        <v>3</v>
      </c>
      <c r="AY118" s="78">
        <f t="shared" si="49"/>
        <v>0</v>
      </c>
      <c r="AZ118" s="78"/>
      <c r="BA118" s="79"/>
      <c r="BB118" s="114"/>
      <c r="BC118" s="81"/>
      <c r="BD118" s="108"/>
      <c r="BE118" s="109"/>
      <c r="BF118" s="109"/>
      <c r="BG118" s="110"/>
      <c r="BH118" s="110"/>
      <c r="BI118" s="111"/>
    </row>
    <row r="119" spans="1:61" s="70" customFormat="1" ht="15.75" x14ac:dyDescent="0.25">
      <c r="A119" s="101"/>
      <c r="B119" s="152" t="s">
        <v>520</v>
      </c>
      <c r="C119" s="104" t="s">
        <v>288</v>
      </c>
      <c r="D119" s="148">
        <v>82</v>
      </c>
      <c r="E119" s="104" t="s">
        <v>433</v>
      </c>
      <c r="F119" s="97"/>
      <c r="G119" s="97"/>
      <c r="H119" s="97">
        <f t="shared" si="41"/>
        <v>246</v>
      </c>
      <c r="I119" s="97"/>
      <c r="J119" s="97">
        <v>1</v>
      </c>
      <c r="K119" s="97"/>
      <c r="L119" s="97"/>
      <c r="M119" s="97"/>
      <c r="N119" s="97"/>
      <c r="O119" s="97"/>
      <c r="P119" s="97"/>
      <c r="Q119" s="97"/>
      <c r="R119" s="97"/>
      <c r="S119" s="97"/>
      <c r="T119" s="104"/>
      <c r="U119" s="78"/>
      <c r="V119" s="78"/>
      <c r="W119" s="90">
        <f t="shared" si="52"/>
        <v>246</v>
      </c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>
        <v>3</v>
      </c>
      <c r="AI119" s="78"/>
      <c r="AJ119" s="78"/>
      <c r="AK119" s="78"/>
      <c r="AL119" s="78">
        <f t="shared" si="50"/>
        <v>0</v>
      </c>
      <c r="AM119" s="101"/>
      <c r="AN119" s="101"/>
      <c r="AO119" s="101"/>
      <c r="AP119" s="101"/>
      <c r="AQ119" s="78"/>
      <c r="AR119" s="78"/>
      <c r="AS119" s="78"/>
      <c r="AT119" s="78">
        <f t="shared" si="51"/>
        <v>246</v>
      </c>
      <c r="AU119" s="78"/>
      <c r="AV119" s="78"/>
      <c r="AW119" s="78">
        <f t="shared" si="47"/>
        <v>0</v>
      </c>
      <c r="AX119" s="78">
        <f t="shared" si="48"/>
        <v>3</v>
      </c>
      <c r="AY119" s="78">
        <f t="shared" si="49"/>
        <v>0</v>
      </c>
      <c r="AZ119" s="78"/>
      <c r="BA119" s="79"/>
      <c r="BB119" s="114"/>
      <c r="BC119" s="81"/>
      <c r="BD119" s="108"/>
      <c r="BE119" s="109"/>
      <c r="BF119" s="109"/>
      <c r="BG119" s="110"/>
      <c r="BH119" s="110"/>
      <c r="BI119" s="111"/>
    </row>
    <row r="120" spans="1:61" s="70" customFormat="1" ht="15.75" x14ac:dyDescent="0.25">
      <c r="A120" s="101"/>
      <c r="B120" s="152" t="s">
        <v>521</v>
      </c>
      <c r="C120" s="104" t="s">
        <v>288</v>
      </c>
      <c r="D120" s="148">
        <v>85</v>
      </c>
      <c r="E120" s="104" t="s">
        <v>433</v>
      </c>
      <c r="F120" s="97"/>
      <c r="G120" s="97"/>
      <c r="H120" s="97">
        <f t="shared" si="41"/>
        <v>255</v>
      </c>
      <c r="I120" s="97"/>
      <c r="J120" s="97"/>
      <c r="K120" s="97"/>
      <c r="L120" s="97">
        <v>1</v>
      </c>
      <c r="M120" s="97"/>
      <c r="N120" s="97"/>
      <c r="O120" s="97"/>
      <c r="P120" s="97"/>
      <c r="Q120" s="97"/>
      <c r="R120" s="97"/>
      <c r="S120" s="97"/>
      <c r="T120" s="104"/>
      <c r="U120" s="78"/>
      <c r="V120" s="78"/>
      <c r="W120" s="90">
        <f t="shared" si="52"/>
        <v>255</v>
      </c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>
        <v>6</v>
      </c>
      <c r="AI120" s="78"/>
      <c r="AJ120" s="78"/>
      <c r="AK120" s="78"/>
      <c r="AL120" s="78">
        <f t="shared" si="50"/>
        <v>0</v>
      </c>
      <c r="AM120" s="101"/>
      <c r="AN120" s="101"/>
      <c r="AO120" s="101">
        <v>3</v>
      </c>
      <c r="AP120" s="101"/>
      <c r="AQ120" s="78"/>
      <c r="AR120" s="78"/>
      <c r="AS120" s="78"/>
      <c r="AT120" s="78">
        <f t="shared" si="51"/>
        <v>255</v>
      </c>
      <c r="AU120" s="78"/>
      <c r="AV120" s="78"/>
      <c r="AW120" s="78">
        <f t="shared" si="47"/>
        <v>0</v>
      </c>
      <c r="AX120" s="78">
        <f t="shared" si="48"/>
        <v>6</v>
      </c>
      <c r="AY120" s="78">
        <f t="shared" si="49"/>
        <v>0</v>
      </c>
      <c r="AZ120" s="78"/>
      <c r="BA120" s="79"/>
      <c r="BB120" s="114"/>
      <c r="BC120" s="81"/>
      <c r="BD120" s="108"/>
      <c r="BE120" s="109"/>
      <c r="BF120" s="109"/>
      <c r="BG120" s="110"/>
      <c r="BH120" s="110"/>
      <c r="BI120" s="111"/>
    </row>
    <row r="121" spans="1:61" s="70" customFormat="1" ht="15.75" x14ac:dyDescent="0.25">
      <c r="A121" s="101"/>
      <c r="B121" s="152" t="s">
        <v>522</v>
      </c>
      <c r="C121" s="104" t="s">
        <v>288</v>
      </c>
      <c r="D121" s="148">
        <f>80+2</f>
        <v>82</v>
      </c>
      <c r="E121" s="104" t="s">
        <v>433</v>
      </c>
      <c r="F121" s="97"/>
      <c r="G121" s="97"/>
      <c r="H121" s="97">
        <f t="shared" si="41"/>
        <v>246</v>
      </c>
      <c r="I121" s="97"/>
      <c r="J121" s="97">
        <v>1</v>
      </c>
      <c r="K121" s="97"/>
      <c r="L121" s="97"/>
      <c r="M121" s="97"/>
      <c r="N121" s="97"/>
      <c r="O121" s="97"/>
      <c r="P121" s="97"/>
      <c r="Q121" s="97"/>
      <c r="R121" s="97"/>
      <c r="S121" s="97"/>
      <c r="T121" s="104"/>
      <c r="U121" s="78"/>
      <c r="V121" s="78"/>
      <c r="W121" s="90">
        <f t="shared" si="52"/>
        <v>246</v>
      </c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>
        <v>3</v>
      </c>
      <c r="AI121" s="78"/>
      <c r="AJ121" s="78"/>
      <c r="AK121" s="78"/>
      <c r="AL121" s="78">
        <f t="shared" si="50"/>
        <v>0</v>
      </c>
      <c r="AM121" s="101"/>
      <c r="AN121" s="101"/>
      <c r="AO121" s="101"/>
      <c r="AP121" s="101"/>
      <c r="AQ121" s="78"/>
      <c r="AR121" s="78"/>
      <c r="AS121" s="78"/>
      <c r="AT121" s="78">
        <f t="shared" si="51"/>
        <v>246</v>
      </c>
      <c r="AU121" s="78"/>
      <c r="AV121" s="78"/>
      <c r="AW121" s="78">
        <f t="shared" si="47"/>
        <v>0</v>
      </c>
      <c r="AX121" s="78">
        <f t="shared" si="48"/>
        <v>3</v>
      </c>
      <c r="AY121" s="78">
        <f t="shared" si="49"/>
        <v>0</v>
      </c>
      <c r="AZ121" s="78"/>
      <c r="BA121" s="79"/>
      <c r="BB121" s="114"/>
      <c r="BC121" s="81"/>
      <c r="BD121" s="108"/>
      <c r="BE121" s="109"/>
      <c r="BF121" s="109"/>
      <c r="BG121" s="110"/>
      <c r="BH121" s="110"/>
      <c r="BI121" s="111"/>
    </row>
    <row r="122" spans="1:61" s="70" customFormat="1" ht="15.75" x14ac:dyDescent="0.25">
      <c r="A122" s="101"/>
      <c r="B122" s="152" t="s">
        <v>523</v>
      </c>
      <c r="C122" s="104" t="s">
        <v>226</v>
      </c>
      <c r="D122" s="148">
        <f t="shared" ref="D122:D130" si="53">80+2</f>
        <v>82</v>
      </c>
      <c r="E122" s="104" t="s">
        <v>433</v>
      </c>
      <c r="F122" s="97"/>
      <c r="G122" s="97"/>
      <c r="H122" s="97">
        <f t="shared" si="41"/>
        <v>246</v>
      </c>
      <c r="I122" s="97"/>
      <c r="J122" s="97"/>
      <c r="K122" s="97"/>
      <c r="L122" s="97"/>
      <c r="M122" s="97"/>
      <c r="N122" s="97"/>
      <c r="O122" s="97"/>
      <c r="P122" s="97"/>
      <c r="Q122" s="97"/>
      <c r="R122" s="97">
        <v>1</v>
      </c>
      <c r="S122" s="97"/>
      <c r="T122" s="104"/>
      <c r="U122" s="78"/>
      <c r="V122" s="78"/>
      <c r="W122" s="90">
        <f t="shared" si="52"/>
        <v>246</v>
      </c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>
        <v>1</v>
      </c>
      <c r="AI122" s="78">
        <v>6</v>
      </c>
      <c r="AJ122" s="78"/>
      <c r="AK122" s="78"/>
      <c r="AL122" s="78">
        <f t="shared" si="50"/>
        <v>6</v>
      </c>
      <c r="AM122" s="101"/>
      <c r="AN122" s="101"/>
      <c r="AO122" s="101"/>
      <c r="AP122" s="101"/>
      <c r="AQ122" s="78"/>
      <c r="AR122" s="78"/>
      <c r="AS122" s="78"/>
      <c r="AT122" s="78">
        <f t="shared" si="51"/>
        <v>246</v>
      </c>
      <c r="AU122" s="78"/>
      <c r="AV122" s="78"/>
      <c r="AW122" s="78">
        <f t="shared" si="47"/>
        <v>6</v>
      </c>
      <c r="AX122" s="78">
        <f t="shared" si="48"/>
        <v>1</v>
      </c>
      <c r="AY122" s="78">
        <f t="shared" si="49"/>
        <v>0</v>
      </c>
      <c r="AZ122" s="78"/>
      <c r="BA122" s="79"/>
      <c r="BB122" s="114"/>
      <c r="BC122" s="81"/>
      <c r="BD122" s="108"/>
      <c r="BE122" s="109"/>
      <c r="BF122" s="109"/>
      <c r="BG122" s="110"/>
      <c r="BH122" s="110"/>
      <c r="BI122" s="111"/>
    </row>
    <row r="123" spans="1:61" s="70" customFormat="1" ht="15.75" x14ac:dyDescent="0.25">
      <c r="A123" s="101"/>
      <c r="B123" s="152" t="s">
        <v>524</v>
      </c>
      <c r="C123" s="104" t="s">
        <v>288</v>
      </c>
      <c r="D123" s="148">
        <f t="shared" si="53"/>
        <v>82</v>
      </c>
      <c r="E123" s="104" t="s">
        <v>433</v>
      </c>
      <c r="F123" s="97"/>
      <c r="G123" s="97"/>
      <c r="H123" s="97">
        <f t="shared" si="41"/>
        <v>246</v>
      </c>
      <c r="I123" s="97"/>
      <c r="J123" s="97"/>
      <c r="K123" s="97">
        <v>1</v>
      </c>
      <c r="L123" s="97"/>
      <c r="M123" s="97"/>
      <c r="N123" s="97"/>
      <c r="O123" s="97"/>
      <c r="P123" s="97"/>
      <c r="Q123" s="97"/>
      <c r="R123" s="97"/>
      <c r="S123" s="97"/>
      <c r="T123" s="104"/>
      <c r="U123" s="78"/>
      <c r="V123" s="78"/>
      <c r="W123" s="90">
        <f t="shared" si="52"/>
        <v>246</v>
      </c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>
        <v>3</v>
      </c>
      <c r="AI123" s="78"/>
      <c r="AJ123" s="78"/>
      <c r="AK123" s="78"/>
      <c r="AL123" s="78">
        <f t="shared" si="50"/>
        <v>0</v>
      </c>
      <c r="AM123" s="101"/>
      <c r="AN123" s="101"/>
      <c r="AO123" s="101"/>
      <c r="AP123" s="101"/>
      <c r="AQ123" s="78"/>
      <c r="AR123" s="78"/>
      <c r="AS123" s="78"/>
      <c r="AT123" s="78">
        <f t="shared" si="51"/>
        <v>246</v>
      </c>
      <c r="AU123" s="78"/>
      <c r="AV123" s="78"/>
      <c r="AW123" s="78">
        <f t="shared" si="47"/>
        <v>0</v>
      </c>
      <c r="AX123" s="78">
        <f t="shared" si="48"/>
        <v>3</v>
      </c>
      <c r="AY123" s="78">
        <f t="shared" si="49"/>
        <v>0</v>
      </c>
      <c r="AZ123" s="78">
        <v>12</v>
      </c>
      <c r="BA123" s="79"/>
      <c r="BB123" s="114"/>
      <c r="BC123" s="81"/>
      <c r="BD123" s="108"/>
      <c r="BE123" s="109"/>
      <c r="BF123" s="109"/>
      <c r="BG123" s="110"/>
      <c r="BH123" s="110"/>
      <c r="BI123" s="111"/>
    </row>
    <row r="124" spans="1:61" s="70" customFormat="1" ht="15.75" x14ac:dyDescent="0.25">
      <c r="A124" s="101"/>
      <c r="B124" s="152" t="s">
        <v>525</v>
      </c>
      <c r="C124" s="104" t="s">
        <v>288</v>
      </c>
      <c r="D124" s="148">
        <f t="shared" si="53"/>
        <v>82</v>
      </c>
      <c r="E124" s="104" t="s">
        <v>433</v>
      </c>
      <c r="F124" s="97"/>
      <c r="G124" s="97"/>
      <c r="H124" s="97">
        <f t="shared" si="41"/>
        <v>246</v>
      </c>
      <c r="I124" s="97"/>
      <c r="J124" s="97">
        <v>1</v>
      </c>
      <c r="K124" s="97"/>
      <c r="L124" s="97"/>
      <c r="M124" s="97"/>
      <c r="N124" s="97"/>
      <c r="O124" s="97"/>
      <c r="P124" s="97"/>
      <c r="Q124" s="97"/>
      <c r="R124" s="97"/>
      <c r="S124" s="97"/>
      <c r="T124" s="104"/>
      <c r="U124" s="78"/>
      <c r="V124" s="78"/>
      <c r="W124" s="90">
        <f t="shared" si="52"/>
        <v>246</v>
      </c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>
        <v>3</v>
      </c>
      <c r="AI124" s="78"/>
      <c r="AJ124" s="78"/>
      <c r="AK124" s="78"/>
      <c r="AL124" s="78">
        <f t="shared" si="50"/>
        <v>0</v>
      </c>
      <c r="AM124" s="101"/>
      <c r="AN124" s="101"/>
      <c r="AO124" s="101"/>
      <c r="AP124" s="101"/>
      <c r="AQ124" s="78"/>
      <c r="AR124" s="78"/>
      <c r="AS124" s="78"/>
      <c r="AT124" s="78">
        <f t="shared" si="51"/>
        <v>246</v>
      </c>
      <c r="AU124" s="78"/>
      <c r="AV124" s="78"/>
      <c r="AW124" s="78">
        <f t="shared" si="47"/>
        <v>0</v>
      </c>
      <c r="AX124" s="78">
        <f t="shared" si="48"/>
        <v>3</v>
      </c>
      <c r="AY124" s="78">
        <f t="shared" si="49"/>
        <v>0</v>
      </c>
      <c r="AZ124" s="78"/>
      <c r="BA124" s="79"/>
      <c r="BB124" s="114"/>
      <c r="BC124" s="81"/>
      <c r="BD124" s="108"/>
      <c r="BE124" s="109"/>
      <c r="BF124" s="109"/>
      <c r="BG124" s="110"/>
      <c r="BH124" s="110"/>
      <c r="BI124" s="111"/>
    </row>
    <row r="125" spans="1:61" s="70" customFormat="1" ht="15.75" x14ac:dyDescent="0.25">
      <c r="A125" s="101"/>
      <c r="B125" s="152" t="s">
        <v>526</v>
      </c>
      <c r="C125" s="104" t="s">
        <v>288</v>
      </c>
      <c r="D125" s="148">
        <f t="shared" si="53"/>
        <v>82</v>
      </c>
      <c r="E125" s="104" t="s">
        <v>433</v>
      </c>
      <c r="F125" s="97"/>
      <c r="G125" s="97"/>
      <c r="H125" s="97">
        <f t="shared" si="41"/>
        <v>246</v>
      </c>
      <c r="I125" s="97"/>
      <c r="J125" s="97">
        <v>1</v>
      </c>
      <c r="K125" s="97"/>
      <c r="L125" s="97"/>
      <c r="M125" s="97"/>
      <c r="N125" s="97"/>
      <c r="O125" s="97"/>
      <c r="P125" s="97"/>
      <c r="Q125" s="97"/>
      <c r="R125" s="97"/>
      <c r="S125" s="97"/>
      <c r="T125" s="104"/>
      <c r="U125" s="78"/>
      <c r="V125" s="78"/>
      <c r="W125" s="90">
        <f t="shared" si="52"/>
        <v>246</v>
      </c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>
        <v>3</v>
      </c>
      <c r="AI125" s="78"/>
      <c r="AJ125" s="78"/>
      <c r="AK125" s="78"/>
      <c r="AL125" s="78">
        <f t="shared" si="50"/>
        <v>0</v>
      </c>
      <c r="AM125" s="101"/>
      <c r="AN125" s="101"/>
      <c r="AO125" s="101"/>
      <c r="AP125" s="101"/>
      <c r="AQ125" s="78"/>
      <c r="AR125" s="78"/>
      <c r="AS125" s="78"/>
      <c r="AT125" s="78">
        <f t="shared" si="51"/>
        <v>246</v>
      </c>
      <c r="AU125" s="78"/>
      <c r="AV125" s="78"/>
      <c r="AW125" s="78">
        <f t="shared" si="47"/>
        <v>0</v>
      </c>
      <c r="AX125" s="78">
        <f t="shared" si="48"/>
        <v>3</v>
      </c>
      <c r="AY125" s="78">
        <f t="shared" si="49"/>
        <v>0</v>
      </c>
      <c r="AZ125" s="78"/>
      <c r="BA125" s="79"/>
      <c r="BB125" s="114"/>
      <c r="BC125" s="81"/>
      <c r="BD125" s="108"/>
      <c r="BE125" s="109"/>
      <c r="BF125" s="109"/>
      <c r="BG125" s="110"/>
      <c r="BH125" s="110"/>
      <c r="BI125" s="111"/>
    </row>
    <row r="126" spans="1:61" s="70" customFormat="1" ht="15.75" x14ac:dyDescent="0.25">
      <c r="A126" s="101"/>
      <c r="B126" s="152" t="s">
        <v>527</v>
      </c>
      <c r="C126" s="104" t="s">
        <v>288</v>
      </c>
      <c r="D126" s="148">
        <f t="shared" si="53"/>
        <v>82</v>
      </c>
      <c r="E126" s="104" t="s">
        <v>433</v>
      </c>
      <c r="F126" s="97"/>
      <c r="G126" s="97"/>
      <c r="H126" s="97">
        <f t="shared" si="41"/>
        <v>246</v>
      </c>
      <c r="I126" s="97"/>
      <c r="J126" s="97">
        <v>1</v>
      </c>
      <c r="K126" s="97"/>
      <c r="L126" s="97"/>
      <c r="M126" s="97"/>
      <c r="N126" s="97"/>
      <c r="O126" s="97"/>
      <c r="P126" s="97"/>
      <c r="Q126" s="97"/>
      <c r="R126" s="97"/>
      <c r="S126" s="97"/>
      <c r="T126" s="104"/>
      <c r="U126" s="78"/>
      <c r="V126" s="78"/>
      <c r="W126" s="90">
        <f t="shared" si="52"/>
        <v>246</v>
      </c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>
        <v>3</v>
      </c>
      <c r="AI126" s="78"/>
      <c r="AJ126" s="78"/>
      <c r="AK126" s="78"/>
      <c r="AL126" s="78">
        <f t="shared" si="50"/>
        <v>0</v>
      </c>
      <c r="AM126" s="101"/>
      <c r="AN126" s="101"/>
      <c r="AO126" s="101"/>
      <c r="AP126" s="101"/>
      <c r="AQ126" s="78"/>
      <c r="AR126" s="78"/>
      <c r="AS126" s="78"/>
      <c r="AT126" s="78">
        <f t="shared" si="51"/>
        <v>246</v>
      </c>
      <c r="AU126" s="78"/>
      <c r="AV126" s="78"/>
      <c r="AW126" s="78">
        <f t="shared" si="47"/>
        <v>0</v>
      </c>
      <c r="AX126" s="78">
        <f t="shared" si="48"/>
        <v>3</v>
      </c>
      <c r="AY126" s="78">
        <f t="shared" si="49"/>
        <v>0</v>
      </c>
      <c r="AZ126" s="78"/>
      <c r="BA126" s="79"/>
      <c r="BB126" s="114"/>
      <c r="BC126" s="81"/>
      <c r="BD126" s="108"/>
      <c r="BE126" s="109"/>
      <c r="BF126" s="109"/>
      <c r="BG126" s="110"/>
      <c r="BH126" s="110"/>
      <c r="BI126" s="111"/>
    </row>
    <row r="127" spans="1:61" s="70" customFormat="1" ht="15.75" x14ac:dyDescent="0.25">
      <c r="A127" s="101"/>
      <c r="B127" s="152" t="s">
        <v>528</v>
      </c>
      <c r="C127" s="104" t="s">
        <v>288</v>
      </c>
      <c r="D127" s="148">
        <f t="shared" si="53"/>
        <v>82</v>
      </c>
      <c r="E127" s="104" t="s">
        <v>433</v>
      </c>
      <c r="F127" s="97"/>
      <c r="G127" s="97"/>
      <c r="H127" s="97">
        <f t="shared" si="41"/>
        <v>246</v>
      </c>
      <c r="I127" s="97"/>
      <c r="J127" s="97"/>
      <c r="K127" s="97"/>
      <c r="L127" s="97">
        <v>1</v>
      </c>
      <c r="M127" s="97"/>
      <c r="N127" s="97"/>
      <c r="O127" s="97"/>
      <c r="P127" s="97"/>
      <c r="Q127" s="97"/>
      <c r="R127" s="97"/>
      <c r="S127" s="97"/>
      <c r="T127" s="104"/>
      <c r="U127" s="78"/>
      <c r="V127" s="78"/>
      <c r="W127" s="90">
        <f t="shared" si="52"/>
        <v>246</v>
      </c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>
        <v>6</v>
      </c>
      <c r="AI127" s="78"/>
      <c r="AJ127" s="78"/>
      <c r="AK127" s="78"/>
      <c r="AL127" s="78">
        <f t="shared" si="50"/>
        <v>0</v>
      </c>
      <c r="AM127" s="101"/>
      <c r="AN127" s="101"/>
      <c r="AO127" s="101">
        <v>3</v>
      </c>
      <c r="AP127" s="101"/>
      <c r="AQ127" s="78"/>
      <c r="AR127" s="78"/>
      <c r="AS127" s="78"/>
      <c r="AT127" s="78">
        <f t="shared" si="51"/>
        <v>246</v>
      </c>
      <c r="AU127" s="78"/>
      <c r="AV127" s="78"/>
      <c r="AW127" s="78">
        <f t="shared" si="47"/>
        <v>0</v>
      </c>
      <c r="AX127" s="78">
        <f t="shared" si="48"/>
        <v>6</v>
      </c>
      <c r="AY127" s="78">
        <f t="shared" si="49"/>
        <v>0</v>
      </c>
      <c r="AZ127" s="78"/>
      <c r="BA127" s="79"/>
      <c r="BB127" s="114"/>
      <c r="BC127" s="81"/>
      <c r="BD127" s="108"/>
      <c r="BE127" s="109"/>
      <c r="BF127" s="109"/>
      <c r="BG127" s="110"/>
      <c r="BH127" s="110"/>
      <c r="BI127" s="111"/>
    </row>
    <row r="128" spans="1:61" s="70" customFormat="1" ht="15.75" x14ac:dyDescent="0.25">
      <c r="A128" s="101"/>
      <c r="B128" s="152" t="s">
        <v>529</v>
      </c>
      <c r="C128" s="104" t="s">
        <v>288</v>
      </c>
      <c r="D128" s="148">
        <f t="shared" si="53"/>
        <v>82</v>
      </c>
      <c r="E128" s="104" t="s">
        <v>433</v>
      </c>
      <c r="F128" s="97"/>
      <c r="G128" s="97"/>
      <c r="H128" s="97">
        <f t="shared" si="41"/>
        <v>246</v>
      </c>
      <c r="I128" s="97"/>
      <c r="J128" s="97">
        <v>1</v>
      </c>
      <c r="K128" s="97"/>
      <c r="L128" s="97"/>
      <c r="M128" s="97"/>
      <c r="N128" s="97"/>
      <c r="O128" s="97"/>
      <c r="P128" s="97"/>
      <c r="Q128" s="97"/>
      <c r="R128" s="97"/>
      <c r="S128" s="97"/>
      <c r="T128" s="104"/>
      <c r="U128" s="78"/>
      <c r="V128" s="78"/>
      <c r="W128" s="90">
        <f t="shared" si="52"/>
        <v>246</v>
      </c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>
        <v>3</v>
      </c>
      <c r="AI128" s="78"/>
      <c r="AJ128" s="78"/>
      <c r="AK128" s="78"/>
      <c r="AL128" s="78">
        <f t="shared" si="50"/>
        <v>0</v>
      </c>
      <c r="AM128" s="101"/>
      <c r="AN128" s="101"/>
      <c r="AO128" s="101"/>
      <c r="AP128" s="101"/>
      <c r="AQ128" s="78"/>
      <c r="AR128" s="78"/>
      <c r="AS128" s="78"/>
      <c r="AT128" s="78">
        <f t="shared" si="51"/>
        <v>246</v>
      </c>
      <c r="AU128" s="78"/>
      <c r="AV128" s="78"/>
      <c r="AW128" s="78">
        <f t="shared" si="47"/>
        <v>0</v>
      </c>
      <c r="AX128" s="78">
        <f t="shared" si="48"/>
        <v>3</v>
      </c>
      <c r="AY128" s="78">
        <f t="shared" si="49"/>
        <v>0</v>
      </c>
      <c r="AZ128" s="78"/>
      <c r="BA128" s="79"/>
      <c r="BB128" s="114"/>
      <c r="BC128" s="81"/>
      <c r="BD128" s="108"/>
      <c r="BE128" s="109"/>
      <c r="BF128" s="109"/>
      <c r="BG128" s="110"/>
      <c r="BH128" s="110"/>
      <c r="BI128" s="111"/>
    </row>
    <row r="129" spans="1:61" s="70" customFormat="1" ht="15.75" x14ac:dyDescent="0.25">
      <c r="A129" s="101"/>
      <c r="B129" s="152" t="s">
        <v>530</v>
      </c>
      <c r="C129" s="104" t="s">
        <v>288</v>
      </c>
      <c r="D129" s="148">
        <f t="shared" si="53"/>
        <v>82</v>
      </c>
      <c r="E129" s="104" t="s">
        <v>433</v>
      </c>
      <c r="F129" s="97"/>
      <c r="G129" s="97"/>
      <c r="H129" s="97">
        <f t="shared" si="41"/>
        <v>246</v>
      </c>
      <c r="I129" s="97"/>
      <c r="J129" s="97"/>
      <c r="K129" s="97"/>
      <c r="L129" s="97">
        <v>1</v>
      </c>
      <c r="M129" s="97"/>
      <c r="N129" s="97"/>
      <c r="O129" s="97"/>
      <c r="P129" s="97"/>
      <c r="Q129" s="97"/>
      <c r="R129" s="97"/>
      <c r="S129" s="97"/>
      <c r="T129" s="104"/>
      <c r="U129" s="78"/>
      <c r="V129" s="78"/>
      <c r="W129" s="90">
        <f t="shared" si="52"/>
        <v>246</v>
      </c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>
        <v>6</v>
      </c>
      <c r="AI129" s="78"/>
      <c r="AJ129" s="78"/>
      <c r="AK129" s="78"/>
      <c r="AL129" s="78">
        <f t="shared" si="50"/>
        <v>0</v>
      </c>
      <c r="AM129" s="101"/>
      <c r="AN129" s="101"/>
      <c r="AO129" s="101"/>
      <c r="AP129" s="101"/>
      <c r="AQ129" s="78"/>
      <c r="AR129" s="78"/>
      <c r="AS129" s="78"/>
      <c r="AT129" s="78">
        <f t="shared" si="51"/>
        <v>246</v>
      </c>
      <c r="AU129" s="78"/>
      <c r="AV129" s="78"/>
      <c r="AW129" s="78">
        <f t="shared" si="47"/>
        <v>0</v>
      </c>
      <c r="AX129" s="78">
        <f t="shared" si="48"/>
        <v>6</v>
      </c>
      <c r="AY129" s="78">
        <f t="shared" si="49"/>
        <v>0</v>
      </c>
      <c r="AZ129" s="78"/>
      <c r="BA129" s="79"/>
      <c r="BB129" s="114"/>
      <c r="BC129" s="81"/>
      <c r="BD129" s="108"/>
      <c r="BE129" s="109"/>
      <c r="BF129" s="109"/>
      <c r="BG129" s="110"/>
      <c r="BH129" s="110"/>
      <c r="BI129" s="111"/>
    </row>
    <row r="130" spans="1:61" s="70" customFormat="1" ht="15.75" x14ac:dyDescent="0.25">
      <c r="A130" s="101"/>
      <c r="B130" s="152" t="s">
        <v>531</v>
      </c>
      <c r="C130" s="104" t="s">
        <v>307</v>
      </c>
      <c r="D130" s="148">
        <f t="shared" si="53"/>
        <v>82</v>
      </c>
      <c r="E130" s="104" t="s">
        <v>433</v>
      </c>
      <c r="F130" s="97"/>
      <c r="G130" s="97"/>
      <c r="H130" s="97">
        <f t="shared" si="41"/>
        <v>246</v>
      </c>
      <c r="I130" s="97"/>
      <c r="J130" s="97"/>
      <c r="K130" s="97"/>
      <c r="L130" s="97">
        <v>1</v>
      </c>
      <c r="M130" s="97"/>
      <c r="N130" s="97">
        <v>1</v>
      </c>
      <c r="O130" s="97"/>
      <c r="P130" s="97"/>
      <c r="Q130" s="97"/>
      <c r="R130" s="97"/>
      <c r="S130" s="97"/>
      <c r="T130" s="104"/>
      <c r="U130" s="78"/>
      <c r="V130" s="78"/>
      <c r="W130" s="90">
        <f t="shared" si="52"/>
        <v>246</v>
      </c>
      <c r="X130" s="78"/>
      <c r="Y130" s="78"/>
      <c r="Z130" s="78"/>
      <c r="AA130" s="78"/>
      <c r="AB130" s="78"/>
      <c r="AC130" s="78">
        <v>6</v>
      </c>
      <c r="AD130" s="78"/>
      <c r="AE130" s="78"/>
      <c r="AF130" s="78"/>
      <c r="AG130" s="78"/>
      <c r="AH130" s="78">
        <v>6</v>
      </c>
      <c r="AI130" s="78">
        <v>3</v>
      </c>
      <c r="AJ130" s="78"/>
      <c r="AK130" s="78"/>
      <c r="AL130" s="78">
        <f t="shared" si="50"/>
        <v>3</v>
      </c>
      <c r="AM130" s="101"/>
      <c r="AN130" s="101"/>
      <c r="AO130" s="101"/>
      <c r="AP130" s="101"/>
      <c r="AQ130" s="78"/>
      <c r="AR130" s="78"/>
      <c r="AS130" s="78"/>
      <c r="AT130" s="78">
        <f t="shared" si="51"/>
        <v>246</v>
      </c>
      <c r="AU130" s="78"/>
      <c r="AV130" s="78"/>
      <c r="AW130" s="78">
        <f t="shared" si="47"/>
        <v>3</v>
      </c>
      <c r="AX130" s="78">
        <f t="shared" si="48"/>
        <v>6</v>
      </c>
      <c r="AY130" s="78">
        <f t="shared" si="49"/>
        <v>0</v>
      </c>
      <c r="AZ130" s="78"/>
      <c r="BA130" s="79"/>
      <c r="BB130" s="114"/>
      <c r="BC130" s="81"/>
      <c r="BD130" s="108"/>
      <c r="BE130" s="109"/>
      <c r="BF130" s="109"/>
      <c r="BG130" s="110"/>
      <c r="BH130" s="110"/>
      <c r="BI130" s="111"/>
    </row>
    <row r="131" spans="1:61" s="70" customFormat="1" ht="15.75" x14ac:dyDescent="0.25">
      <c r="A131" s="101"/>
      <c r="B131" s="152" t="s">
        <v>532</v>
      </c>
      <c r="C131" s="104" t="s">
        <v>288</v>
      </c>
      <c r="D131" s="148">
        <v>95</v>
      </c>
      <c r="E131" s="104" t="s">
        <v>433</v>
      </c>
      <c r="F131" s="97"/>
      <c r="G131" s="97"/>
      <c r="H131" s="97">
        <f t="shared" si="41"/>
        <v>285</v>
      </c>
      <c r="I131" s="97"/>
      <c r="J131" s="97">
        <v>1</v>
      </c>
      <c r="K131" s="97"/>
      <c r="L131" s="97"/>
      <c r="M131" s="97"/>
      <c r="N131" s="97"/>
      <c r="O131" s="97"/>
      <c r="P131" s="97"/>
      <c r="Q131" s="97"/>
      <c r="R131" s="97"/>
      <c r="S131" s="97"/>
      <c r="T131" s="104"/>
      <c r="U131" s="78"/>
      <c r="V131" s="78"/>
      <c r="W131" s="90">
        <f t="shared" si="52"/>
        <v>285</v>
      </c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>
        <v>3</v>
      </c>
      <c r="AI131" s="78"/>
      <c r="AJ131" s="78"/>
      <c r="AK131" s="78"/>
      <c r="AL131" s="78">
        <f t="shared" si="50"/>
        <v>0</v>
      </c>
      <c r="AM131" s="101"/>
      <c r="AN131" s="101"/>
      <c r="AO131" s="101"/>
      <c r="AP131" s="101"/>
      <c r="AQ131" s="78"/>
      <c r="AR131" s="78"/>
      <c r="AS131" s="78"/>
      <c r="AT131" s="78">
        <f t="shared" si="51"/>
        <v>285</v>
      </c>
      <c r="AU131" s="78"/>
      <c r="AV131" s="78"/>
      <c r="AW131" s="78">
        <f t="shared" si="47"/>
        <v>0</v>
      </c>
      <c r="AX131" s="78">
        <f t="shared" si="48"/>
        <v>3</v>
      </c>
      <c r="AY131" s="78">
        <f t="shared" si="49"/>
        <v>0</v>
      </c>
      <c r="AZ131" s="78"/>
      <c r="BA131" s="79"/>
      <c r="BB131" s="114"/>
      <c r="BC131" s="81"/>
      <c r="BD131" s="108"/>
      <c r="BE131" s="109"/>
      <c r="BF131" s="109"/>
      <c r="BG131" s="110"/>
      <c r="BH131" s="110"/>
      <c r="BI131" s="111"/>
    </row>
    <row r="132" spans="1:61" s="70" customFormat="1" ht="15.75" x14ac:dyDescent="0.25">
      <c r="A132" s="101"/>
      <c r="B132" s="152" t="s">
        <v>533</v>
      </c>
      <c r="C132" s="104" t="s">
        <v>288</v>
      </c>
      <c r="D132" s="148">
        <v>95</v>
      </c>
      <c r="E132" s="104" t="s">
        <v>433</v>
      </c>
      <c r="F132" s="97"/>
      <c r="G132" s="97"/>
      <c r="H132" s="97">
        <f t="shared" si="41"/>
        <v>285</v>
      </c>
      <c r="I132" s="97"/>
      <c r="J132" s="97">
        <v>1</v>
      </c>
      <c r="K132" s="97"/>
      <c r="L132" s="97"/>
      <c r="M132" s="97"/>
      <c r="N132" s="97"/>
      <c r="O132" s="97"/>
      <c r="P132" s="97"/>
      <c r="Q132" s="97"/>
      <c r="R132" s="97"/>
      <c r="S132" s="97"/>
      <c r="T132" s="104"/>
      <c r="U132" s="78"/>
      <c r="V132" s="78"/>
      <c r="W132" s="90">
        <f t="shared" si="52"/>
        <v>285</v>
      </c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>
        <v>3</v>
      </c>
      <c r="AI132" s="78"/>
      <c r="AJ132" s="78"/>
      <c r="AK132" s="78"/>
      <c r="AL132" s="78">
        <f t="shared" si="50"/>
        <v>0</v>
      </c>
      <c r="AM132" s="101"/>
      <c r="AN132" s="101">
        <v>3</v>
      </c>
      <c r="AO132" s="101">
        <v>3</v>
      </c>
      <c r="AP132" s="101"/>
      <c r="AQ132" s="78"/>
      <c r="AR132" s="78"/>
      <c r="AS132" s="78"/>
      <c r="AT132" s="78">
        <f t="shared" si="51"/>
        <v>285</v>
      </c>
      <c r="AU132" s="78"/>
      <c r="AV132" s="78"/>
      <c r="AW132" s="78">
        <f t="shared" si="47"/>
        <v>0</v>
      </c>
      <c r="AX132" s="78">
        <f t="shared" si="48"/>
        <v>3</v>
      </c>
      <c r="AY132" s="78">
        <f t="shared" si="49"/>
        <v>0</v>
      </c>
      <c r="AZ132" s="78"/>
      <c r="BA132" s="79"/>
      <c r="BB132" s="114"/>
      <c r="BC132" s="81"/>
      <c r="BD132" s="108"/>
      <c r="BE132" s="109"/>
      <c r="BF132" s="109"/>
      <c r="BG132" s="110"/>
      <c r="BH132" s="110"/>
      <c r="BI132" s="111"/>
    </row>
    <row r="133" spans="1:61" s="70" customFormat="1" ht="15.75" x14ac:dyDescent="0.25">
      <c r="A133" s="101"/>
      <c r="B133" s="152" t="s">
        <v>534</v>
      </c>
      <c r="C133" s="104" t="s">
        <v>435</v>
      </c>
      <c r="D133" s="148">
        <v>95</v>
      </c>
      <c r="E133" s="104" t="s">
        <v>433</v>
      </c>
      <c r="F133" s="97"/>
      <c r="G133" s="97"/>
      <c r="H133" s="97">
        <f t="shared" si="41"/>
        <v>285</v>
      </c>
      <c r="I133" s="97"/>
      <c r="J133" s="97"/>
      <c r="K133" s="97"/>
      <c r="L133" s="97">
        <v>1</v>
      </c>
      <c r="M133" s="97"/>
      <c r="N133" s="97"/>
      <c r="O133" s="97"/>
      <c r="P133" s="97"/>
      <c r="Q133" s="97"/>
      <c r="R133" s="97"/>
      <c r="S133" s="97"/>
      <c r="T133" s="104"/>
      <c r="U133" s="78"/>
      <c r="V133" s="78"/>
      <c r="W133" s="90">
        <f t="shared" si="52"/>
        <v>285</v>
      </c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>
        <v>6</v>
      </c>
      <c r="AI133" s="78"/>
      <c r="AJ133" s="78"/>
      <c r="AK133" s="78"/>
      <c r="AL133" s="78">
        <f t="shared" si="50"/>
        <v>0</v>
      </c>
      <c r="AM133" s="101"/>
      <c r="AN133" s="101"/>
      <c r="AO133" s="101"/>
      <c r="AP133" s="101"/>
      <c r="AQ133" s="78"/>
      <c r="AR133" s="78"/>
      <c r="AS133" s="78"/>
      <c r="AT133" s="78">
        <f t="shared" si="51"/>
        <v>285</v>
      </c>
      <c r="AU133" s="78"/>
      <c r="AV133" s="78"/>
      <c r="AW133" s="78">
        <f t="shared" si="47"/>
        <v>0</v>
      </c>
      <c r="AX133" s="78">
        <f t="shared" si="48"/>
        <v>6</v>
      </c>
      <c r="AY133" s="78">
        <f t="shared" si="49"/>
        <v>0</v>
      </c>
      <c r="AZ133" s="78"/>
      <c r="BA133" s="79"/>
      <c r="BB133" s="114"/>
      <c r="BC133" s="81"/>
      <c r="BD133" s="108"/>
      <c r="BE133" s="109"/>
      <c r="BF133" s="109"/>
      <c r="BG133" s="110"/>
      <c r="BH133" s="110"/>
      <c r="BI133" s="111"/>
    </row>
    <row r="134" spans="1:61" s="70" customFormat="1" ht="15.75" x14ac:dyDescent="0.25">
      <c r="A134" s="101"/>
      <c r="B134" s="152" t="s">
        <v>535</v>
      </c>
      <c r="C134" s="104" t="s">
        <v>288</v>
      </c>
      <c r="D134" s="148">
        <v>95</v>
      </c>
      <c r="E134" s="104" t="s">
        <v>433</v>
      </c>
      <c r="F134" s="97"/>
      <c r="G134" s="97"/>
      <c r="H134" s="97">
        <f t="shared" si="41"/>
        <v>285</v>
      </c>
      <c r="I134" s="97"/>
      <c r="J134" s="97">
        <v>1</v>
      </c>
      <c r="K134" s="97"/>
      <c r="L134" s="97"/>
      <c r="M134" s="97"/>
      <c r="N134" s="97"/>
      <c r="O134" s="97"/>
      <c r="P134" s="97"/>
      <c r="Q134" s="97"/>
      <c r="R134" s="97"/>
      <c r="S134" s="97"/>
      <c r="T134" s="104"/>
      <c r="U134" s="78"/>
      <c r="V134" s="78"/>
      <c r="W134" s="90">
        <f t="shared" si="52"/>
        <v>285</v>
      </c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>
        <v>3</v>
      </c>
      <c r="AI134" s="78"/>
      <c r="AJ134" s="78"/>
      <c r="AK134" s="78"/>
      <c r="AL134" s="78">
        <f t="shared" si="50"/>
        <v>0</v>
      </c>
      <c r="AM134" s="101"/>
      <c r="AN134" s="101"/>
      <c r="AO134" s="101"/>
      <c r="AP134" s="101"/>
      <c r="AQ134" s="78"/>
      <c r="AR134" s="78"/>
      <c r="AS134" s="78"/>
      <c r="AT134" s="78">
        <f t="shared" si="51"/>
        <v>285</v>
      </c>
      <c r="AU134" s="78"/>
      <c r="AV134" s="78"/>
      <c r="AW134" s="78">
        <f t="shared" si="47"/>
        <v>0</v>
      </c>
      <c r="AX134" s="78">
        <f t="shared" si="48"/>
        <v>3</v>
      </c>
      <c r="AY134" s="78">
        <f t="shared" si="49"/>
        <v>0</v>
      </c>
      <c r="AZ134" s="78"/>
      <c r="BA134" s="79"/>
      <c r="BB134" s="114"/>
      <c r="BC134" s="81"/>
      <c r="BD134" s="108"/>
      <c r="BE134" s="109"/>
      <c r="BF134" s="109"/>
      <c r="BG134" s="110"/>
      <c r="BH134" s="110"/>
      <c r="BI134" s="111"/>
    </row>
    <row r="135" spans="1:61" s="70" customFormat="1" ht="15.75" x14ac:dyDescent="0.25">
      <c r="A135" s="101"/>
      <c r="B135" s="152" t="s">
        <v>536</v>
      </c>
      <c r="C135" s="104" t="s">
        <v>288</v>
      </c>
      <c r="D135" s="148">
        <v>95</v>
      </c>
      <c r="E135" s="104" t="s">
        <v>433</v>
      </c>
      <c r="F135" s="97"/>
      <c r="G135" s="97"/>
      <c r="H135" s="97">
        <f t="shared" si="41"/>
        <v>285</v>
      </c>
      <c r="I135" s="97"/>
      <c r="J135" s="97">
        <v>1</v>
      </c>
      <c r="K135" s="97"/>
      <c r="L135" s="97"/>
      <c r="M135" s="97"/>
      <c r="N135" s="97"/>
      <c r="O135" s="97"/>
      <c r="P135" s="97"/>
      <c r="Q135" s="97"/>
      <c r="R135" s="97"/>
      <c r="S135" s="97"/>
      <c r="T135" s="104"/>
      <c r="U135" s="78"/>
      <c r="V135" s="78"/>
      <c r="W135" s="90">
        <f t="shared" si="52"/>
        <v>285</v>
      </c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>
        <v>3</v>
      </c>
      <c r="AI135" s="78"/>
      <c r="AJ135" s="78"/>
      <c r="AK135" s="78"/>
      <c r="AL135" s="78">
        <f t="shared" si="50"/>
        <v>0</v>
      </c>
      <c r="AM135" s="101"/>
      <c r="AN135" s="101"/>
      <c r="AO135" s="101"/>
      <c r="AP135" s="101"/>
      <c r="AQ135" s="78"/>
      <c r="AR135" s="78"/>
      <c r="AS135" s="78"/>
      <c r="AT135" s="78">
        <f t="shared" si="51"/>
        <v>285</v>
      </c>
      <c r="AU135" s="78"/>
      <c r="AV135" s="78"/>
      <c r="AW135" s="78">
        <f t="shared" si="47"/>
        <v>0</v>
      </c>
      <c r="AX135" s="78">
        <f t="shared" si="48"/>
        <v>3</v>
      </c>
      <c r="AY135" s="78">
        <f t="shared" si="49"/>
        <v>0</v>
      </c>
      <c r="AZ135" s="78"/>
      <c r="BA135" s="79"/>
      <c r="BB135" s="114"/>
      <c r="BC135" s="81"/>
      <c r="BD135" s="108"/>
      <c r="BE135" s="109"/>
      <c r="BF135" s="109"/>
      <c r="BG135" s="110"/>
      <c r="BH135" s="110"/>
      <c r="BI135" s="111"/>
    </row>
    <row r="136" spans="1:61" s="70" customFormat="1" ht="15.75" x14ac:dyDescent="0.25">
      <c r="A136" s="101"/>
      <c r="B136" s="152" t="s">
        <v>537</v>
      </c>
      <c r="C136" s="104" t="s">
        <v>288</v>
      </c>
      <c r="D136" s="148">
        <v>95</v>
      </c>
      <c r="E136" s="104" t="s">
        <v>433</v>
      </c>
      <c r="F136" s="97"/>
      <c r="G136" s="97"/>
      <c r="H136" s="97">
        <f t="shared" si="41"/>
        <v>285</v>
      </c>
      <c r="I136" s="97"/>
      <c r="J136" s="97">
        <v>1</v>
      </c>
      <c r="K136" s="97"/>
      <c r="L136" s="97"/>
      <c r="M136" s="97"/>
      <c r="N136" s="97"/>
      <c r="O136" s="97"/>
      <c r="P136" s="97"/>
      <c r="Q136" s="97"/>
      <c r="R136" s="97"/>
      <c r="S136" s="97"/>
      <c r="T136" s="104"/>
      <c r="U136" s="78"/>
      <c r="V136" s="78"/>
      <c r="W136" s="90">
        <f t="shared" si="52"/>
        <v>285</v>
      </c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>
        <v>3</v>
      </c>
      <c r="AI136" s="78"/>
      <c r="AJ136" s="78"/>
      <c r="AK136" s="78"/>
      <c r="AL136" s="78">
        <f t="shared" si="50"/>
        <v>0</v>
      </c>
      <c r="AM136" s="101"/>
      <c r="AN136" s="101"/>
      <c r="AO136" s="101"/>
      <c r="AP136" s="101"/>
      <c r="AQ136" s="78"/>
      <c r="AR136" s="78"/>
      <c r="AS136" s="78"/>
      <c r="AT136" s="78">
        <f t="shared" si="51"/>
        <v>285</v>
      </c>
      <c r="AU136" s="78"/>
      <c r="AV136" s="78"/>
      <c r="AW136" s="78">
        <f t="shared" si="47"/>
        <v>0</v>
      </c>
      <c r="AX136" s="78">
        <f t="shared" si="48"/>
        <v>3</v>
      </c>
      <c r="AY136" s="78">
        <f t="shared" si="49"/>
        <v>0</v>
      </c>
      <c r="AZ136" s="78"/>
      <c r="BA136" s="79"/>
      <c r="BB136" s="114"/>
      <c r="BC136" s="81"/>
      <c r="BD136" s="108"/>
      <c r="BE136" s="109"/>
      <c r="BF136" s="109"/>
      <c r="BG136" s="110"/>
      <c r="BH136" s="110"/>
      <c r="BI136" s="111"/>
    </row>
    <row r="137" spans="1:61" s="70" customFormat="1" ht="15.75" x14ac:dyDescent="0.25">
      <c r="A137" s="101"/>
      <c r="B137" s="152" t="s">
        <v>538</v>
      </c>
      <c r="C137" s="104" t="s">
        <v>288</v>
      </c>
      <c r="D137" s="148">
        <v>95</v>
      </c>
      <c r="E137" s="104" t="s">
        <v>433</v>
      </c>
      <c r="F137" s="97"/>
      <c r="G137" s="97"/>
      <c r="H137" s="97">
        <f t="shared" si="41"/>
        <v>285</v>
      </c>
      <c r="I137" s="97"/>
      <c r="J137" s="97">
        <v>1</v>
      </c>
      <c r="K137" s="97"/>
      <c r="L137" s="97"/>
      <c r="M137" s="97"/>
      <c r="N137" s="97"/>
      <c r="O137" s="97"/>
      <c r="P137" s="97"/>
      <c r="Q137" s="97"/>
      <c r="R137" s="97"/>
      <c r="S137" s="97"/>
      <c r="T137" s="104"/>
      <c r="U137" s="78"/>
      <c r="V137" s="78"/>
      <c r="W137" s="90">
        <f t="shared" si="52"/>
        <v>285</v>
      </c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>
        <v>3</v>
      </c>
      <c r="AI137" s="78"/>
      <c r="AJ137" s="78"/>
      <c r="AK137" s="78"/>
      <c r="AL137" s="78">
        <f t="shared" si="50"/>
        <v>0</v>
      </c>
      <c r="AM137" s="101"/>
      <c r="AN137" s="101"/>
      <c r="AO137" s="101">
        <v>3</v>
      </c>
      <c r="AP137" s="101"/>
      <c r="AQ137" s="78"/>
      <c r="AR137" s="78"/>
      <c r="AS137" s="78"/>
      <c r="AT137" s="78">
        <f t="shared" si="51"/>
        <v>285</v>
      </c>
      <c r="AU137" s="78"/>
      <c r="AV137" s="78"/>
      <c r="AW137" s="78">
        <f t="shared" si="47"/>
        <v>0</v>
      </c>
      <c r="AX137" s="78">
        <f t="shared" si="48"/>
        <v>3</v>
      </c>
      <c r="AY137" s="78">
        <f t="shared" si="49"/>
        <v>0</v>
      </c>
      <c r="AZ137" s="78"/>
      <c r="BA137" s="79"/>
      <c r="BB137" s="114"/>
      <c r="BC137" s="81"/>
      <c r="BD137" s="108"/>
      <c r="BE137" s="109"/>
      <c r="BF137" s="109"/>
      <c r="BG137" s="110"/>
      <c r="BH137" s="110"/>
      <c r="BI137" s="111"/>
    </row>
    <row r="138" spans="1:61" s="70" customFormat="1" ht="15.75" x14ac:dyDescent="0.25">
      <c r="A138" s="101"/>
      <c r="B138" s="152" t="s">
        <v>539</v>
      </c>
      <c r="C138" s="104" t="s">
        <v>288</v>
      </c>
      <c r="D138" s="148">
        <v>95</v>
      </c>
      <c r="E138" s="104" t="s">
        <v>433</v>
      </c>
      <c r="F138" s="97"/>
      <c r="G138" s="97"/>
      <c r="H138" s="97">
        <f t="shared" si="41"/>
        <v>285</v>
      </c>
      <c r="I138" s="97"/>
      <c r="J138" s="97">
        <v>1</v>
      </c>
      <c r="K138" s="97"/>
      <c r="L138" s="97"/>
      <c r="M138" s="97"/>
      <c r="N138" s="97"/>
      <c r="O138" s="97"/>
      <c r="P138" s="97"/>
      <c r="Q138" s="97"/>
      <c r="R138" s="97"/>
      <c r="S138" s="97"/>
      <c r="T138" s="104"/>
      <c r="U138" s="78"/>
      <c r="V138" s="78"/>
      <c r="W138" s="90">
        <f t="shared" si="52"/>
        <v>285</v>
      </c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>
        <v>3</v>
      </c>
      <c r="AI138" s="78"/>
      <c r="AJ138" s="78"/>
      <c r="AK138" s="78"/>
      <c r="AL138" s="78">
        <f t="shared" si="50"/>
        <v>0</v>
      </c>
      <c r="AM138" s="101"/>
      <c r="AN138" s="101"/>
      <c r="AO138" s="101"/>
      <c r="AP138" s="101"/>
      <c r="AQ138" s="78"/>
      <c r="AR138" s="78"/>
      <c r="AS138" s="78"/>
      <c r="AT138" s="78">
        <f t="shared" si="51"/>
        <v>285</v>
      </c>
      <c r="AU138" s="78"/>
      <c r="AV138" s="78"/>
      <c r="AW138" s="78">
        <f t="shared" si="47"/>
        <v>0</v>
      </c>
      <c r="AX138" s="78">
        <f t="shared" si="48"/>
        <v>3</v>
      </c>
      <c r="AY138" s="78">
        <f t="shared" si="49"/>
        <v>0</v>
      </c>
      <c r="AZ138" s="78"/>
      <c r="BA138" s="79"/>
      <c r="BB138" s="114"/>
      <c r="BC138" s="81"/>
      <c r="BD138" s="108"/>
      <c r="BE138" s="109"/>
      <c r="BF138" s="109"/>
      <c r="BG138" s="110"/>
      <c r="BH138" s="110"/>
      <c r="BI138" s="111"/>
    </row>
    <row r="139" spans="1:61" s="70" customFormat="1" ht="15.75" x14ac:dyDescent="0.25">
      <c r="A139" s="101"/>
      <c r="B139" s="152" t="s">
        <v>540</v>
      </c>
      <c r="C139" s="104" t="s">
        <v>288</v>
      </c>
      <c r="D139" s="148">
        <v>95</v>
      </c>
      <c r="E139" s="104" t="s">
        <v>433</v>
      </c>
      <c r="F139" s="97"/>
      <c r="G139" s="97"/>
      <c r="H139" s="97">
        <f t="shared" si="41"/>
        <v>285</v>
      </c>
      <c r="I139" s="97"/>
      <c r="J139" s="97">
        <v>1</v>
      </c>
      <c r="K139" s="97"/>
      <c r="L139" s="97"/>
      <c r="M139" s="97"/>
      <c r="N139" s="97"/>
      <c r="O139" s="97"/>
      <c r="P139" s="97"/>
      <c r="Q139" s="97"/>
      <c r="R139" s="97"/>
      <c r="S139" s="97"/>
      <c r="T139" s="104"/>
      <c r="U139" s="78"/>
      <c r="V139" s="78"/>
      <c r="W139" s="90">
        <f t="shared" si="52"/>
        <v>285</v>
      </c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>
        <v>3</v>
      </c>
      <c r="AI139" s="78"/>
      <c r="AJ139" s="78"/>
      <c r="AK139" s="78"/>
      <c r="AL139" s="78">
        <f t="shared" si="50"/>
        <v>0</v>
      </c>
      <c r="AM139" s="101"/>
      <c r="AN139" s="101"/>
      <c r="AO139" s="101"/>
      <c r="AP139" s="101"/>
      <c r="AQ139" s="78"/>
      <c r="AR139" s="78"/>
      <c r="AS139" s="78"/>
      <c r="AT139" s="78">
        <f t="shared" si="51"/>
        <v>285</v>
      </c>
      <c r="AU139" s="78"/>
      <c r="AV139" s="78"/>
      <c r="AW139" s="78">
        <f t="shared" si="47"/>
        <v>0</v>
      </c>
      <c r="AX139" s="78">
        <f t="shared" si="48"/>
        <v>3</v>
      </c>
      <c r="AY139" s="78">
        <f t="shared" si="49"/>
        <v>0</v>
      </c>
      <c r="AZ139" s="78"/>
      <c r="BA139" s="79"/>
      <c r="BB139" s="114"/>
      <c r="BC139" s="81"/>
      <c r="BD139" s="108"/>
      <c r="BE139" s="109"/>
      <c r="BF139" s="109"/>
      <c r="BG139" s="110"/>
      <c r="BH139" s="110"/>
      <c r="BI139" s="111"/>
    </row>
    <row r="140" spans="1:61" s="70" customFormat="1" ht="15.75" x14ac:dyDescent="0.25">
      <c r="A140" s="101"/>
      <c r="B140" s="152" t="s">
        <v>541</v>
      </c>
      <c r="C140" s="104" t="s">
        <v>288</v>
      </c>
      <c r="D140" s="148">
        <v>95</v>
      </c>
      <c r="E140" s="104" t="s">
        <v>433</v>
      </c>
      <c r="F140" s="97"/>
      <c r="G140" s="97"/>
      <c r="H140" s="97">
        <f t="shared" si="41"/>
        <v>285</v>
      </c>
      <c r="I140" s="97"/>
      <c r="J140" s="97"/>
      <c r="K140" s="97">
        <v>1</v>
      </c>
      <c r="L140" s="97"/>
      <c r="M140" s="97"/>
      <c r="N140" s="97"/>
      <c r="O140" s="97"/>
      <c r="P140" s="97"/>
      <c r="Q140" s="97"/>
      <c r="R140" s="97"/>
      <c r="S140" s="97"/>
      <c r="T140" s="104"/>
      <c r="U140" s="78"/>
      <c r="V140" s="78"/>
      <c r="W140" s="90">
        <f t="shared" si="52"/>
        <v>285</v>
      </c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>
        <v>3</v>
      </c>
      <c r="AI140" s="78"/>
      <c r="AJ140" s="78"/>
      <c r="AK140" s="78"/>
      <c r="AL140" s="78">
        <f t="shared" si="50"/>
        <v>0</v>
      </c>
      <c r="AM140" s="101"/>
      <c r="AN140" s="101"/>
      <c r="AO140" s="101"/>
      <c r="AP140" s="101"/>
      <c r="AQ140" s="78"/>
      <c r="AR140" s="78"/>
      <c r="AS140" s="78"/>
      <c r="AT140" s="78">
        <f t="shared" si="51"/>
        <v>285</v>
      </c>
      <c r="AU140" s="78"/>
      <c r="AV140" s="78"/>
      <c r="AW140" s="78">
        <f t="shared" si="47"/>
        <v>0</v>
      </c>
      <c r="AX140" s="78">
        <f t="shared" si="48"/>
        <v>3</v>
      </c>
      <c r="AY140" s="78">
        <f t="shared" si="49"/>
        <v>0</v>
      </c>
      <c r="AZ140" s="78">
        <v>12</v>
      </c>
      <c r="BA140" s="79"/>
      <c r="BB140" s="114"/>
      <c r="BC140" s="81"/>
      <c r="BD140" s="108"/>
      <c r="BE140" s="109"/>
      <c r="BF140" s="109"/>
      <c r="BG140" s="110"/>
      <c r="BH140" s="110"/>
      <c r="BI140" s="111"/>
    </row>
    <row r="141" spans="1:61" s="70" customFormat="1" ht="15.75" x14ac:dyDescent="0.25">
      <c r="A141" s="101"/>
      <c r="B141" s="152" t="s">
        <v>542</v>
      </c>
      <c r="C141" s="104" t="s">
        <v>226</v>
      </c>
      <c r="D141" s="148">
        <v>95</v>
      </c>
      <c r="E141" s="104" t="s">
        <v>433</v>
      </c>
      <c r="F141" s="97"/>
      <c r="G141" s="97"/>
      <c r="H141" s="97">
        <f t="shared" si="41"/>
        <v>285</v>
      </c>
      <c r="I141" s="97"/>
      <c r="J141" s="97"/>
      <c r="K141" s="97"/>
      <c r="L141" s="97"/>
      <c r="M141" s="97">
        <v>1</v>
      </c>
      <c r="N141" s="97"/>
      <c r="O141" s="97"/>
      <c r="P141" s="97"/>
      <c r="Q141" s="97"/>
      <c r="R141" s="97"/>
      <c r="S141" s="97"/>
      <c r="T141" s="104"/>
      <c r="U141" s="78"/>
      <c r="V141" s="78"/>
      <c r="W141" s="90">
        <f t="shared" si="52"/>
        <v>285</v>
      </c>
      <c r="X141" s="78"/>
      <c r="Y141" s="78"/>
      <c r="Z141" s="78"/>
      <c r="AA141" s="78"/>
      <c r="AB141" s="78"/>
      <c r="AC141" s="78"/>
      <c r="AD141" s="78"/>
      <c r="AE141" s="78">
        <v>3</v>
      </c>
      <c r="AF141" s="78"/>
      <c r="AG141" s="78">
        <v>1</v>
      </c>
      <c r="AH141" s="78">
        <v>1</v>
      </c>
      <c r="AI141" s="78">
        <v>6</v>
      </c>
      <c r="AJ141" s="78"/>
      <c r="AK141" s="78"/>
      <c r="AL141" s="78">
        <f t="shared" si="50"/>
        <v>6</v>
      </c>
      <c r="AM141" s="101"/>
      <c r="AN141" s="101"/>
      <c r="AO141" s="101"/>
      <c r="AP141" s="101"/>
      <c r="AQ141" s="78"/>
      <c r="AR141" s="78"/>
      <c r="AS141" s="78"/>
      <c r="AT141" s="78">
        <f t="shared" si="51"/>
        <v>285</v>
      </c>
      <c r="AU141" s="78"/>
      <c r="AV141" s="78"/>
      <c r="AW141" s="78">
        <f t="shared" si="47"/>
        <v>6</v>
      </c>
      <c r="AX141" s="78">
        <f t="shared" si="48"/>
        <v>1</v>
      </c>
      <c r="AY141" s="78">
        <f t="shared" si="49"/>
        <v>0</v>
      </c>
      <c r="AZ141" s="78"/>
      <c r="BA141" s="79"/>
      <c r="BB141" s="114"/>
      <c r="BC141" s="81"/>
      <c r="BD141" s="108"/>
      <c r="BE141" s="109"/>
      <c r="BF141" s="109"/>
      <c r="BG141" s="110"/>
      <c r="BH141" s="110"/>
      <c r="BI141" s="111"/>
    </row>
    <row r="142" spans="1:61" s="70" customFormat="1" ht="15.75" x14ac:dyDescent="0.25">
      <c r="A142" s="101"/>
      <c r="B142" s="152" t="s">
        <v>543</v>
      </c>
      <c r="C142" s="104" t="s">
        <v>288</v>
      </c>
      <c r="D142" s="148">
        <v>95</v>
      </c>
      <c r="E142" s="104" t="s">
        <v>433</v>
      </c>
      <c r="F142" s="97"/>
      <c r="G142" s="97"/>
      <c r="H142" s="97">
        <f t="shared" si="41"/>
        <v>285</v>
      </c>
      <c r="I142" s="97"/>
      <c r="J142" s="97">
        <v>1</v>
      </c>
      <c r="K142" s="97"/>
      <c r="L142" s="97"/>
      <c r="M142" s="97"/>
      <c r="N142" s="97"/>
      <c r="O142" s="97"/>
      <c r="P142" s="97"/>
      <c r="Q142" s="97"/>
      <c r="R142" s="97"/>
      <c r="S142" s="97"/>
      <c r="T142" s="104"/>
      <c r="U142" s="78"/>
      <c r="V142" s="78"/>
      <c r="W142" s="90">
        <f t="shared" si="52"/>
        <v>285</v>
      </c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>
        <v>3</v>
      </c>
      <c r="AI142" s="78"/>
      <c r="AJ142" s="78"/>
      <c r="AK142" s="78"/>
      <c r="AL142" s="78">
        <f t="shared" si="50"/>
        <v>0</v>
      </c>
      <c r="AM142" s="101"/>
      <c r="AN142" s="101"/>
      <c r="AO142" s="101">
        <v>3</v>
      </c>
      <c r="AP142" s="101"/>
      <c r="AQ142" s="78"/>
      <c r="AR142" s="78"/>
      <c r="AS142" s="78"/>
      <c r="AT142" s="78">
        <f t="shared" si="51"/>
        <v>285</v>
      </c>
      <c r="AU142" s="78"/>
      <c r="AV142" s="78"/>
      <c r="AW142" s="78">
        <f t="shared" si="47"/>
        <v>0</v>
      </c>
      <c r="AX142" s="78">
        <f t="shared" si="48"/>
        <v>3</v>
      </c>
      <c r="AY142" s="78">
        <f t="shared" si="49"/>
        <v>0</v>
      </c>
      <c r="AZ142" s="78"/>
      <c r="BA142" s="79"/>
      <c r="BB142" s="114"/>
      <c r="BC142" s="81"/>
      <c r="BD142" s="108"/>
      <c r="BE142" s="109"/>
      <c r="BF142" s="109"/>
      <c r="BG142" s="110"/>
      <c r="BH142" s="110"/>
      <c r="BI142" s="111"/>
    </row>
    <row r="143" spans="1:61" s="70" customFormat="1" ht="15.75" x14ac:dyDescent="0.25">
      <c r="A143" s="101"/>
      <c r="B143" s="152" t="s">
        <v>544</v>
      </c>
      <c r="C143" s="104" t="s">
        <v>288</v>
      </c>
      <c r="D143" s="148">
        <v>95</v>
      </c>
      <c r="E143" s="104" t="s">
        <v>433</v>
      </c>
      <c r="F143" s="97"/>
      <c r="G143" s="97"/>
      <c r="H143" s="97">
        <f t="shared" si="41"/>
        <v>285</v>
      </c>
      <c r="I143" s="97"/>
      <c r="J143" s="97">
        <v>1</v>
      </c>
      <c r="K143" s="97"/>
      <c r="L143" s="97"/>
      <c r="M143" s="97"/>
      <c r="N143" s="97"/>
      <c r="O143" s="97"/>
      <c r="P143" s="97"/>
      <c r="Q143" s="97"/>
      <c r="R143" s="97"/>
      <c r="S143" s="97"/>
      <c r="T143" s="104"/>
      <c r="U143" s="78"/>
      <c r="V143" s="78"/>
      <c r="W143" s="90">
        <f t="shared" si="52"/>
        <v>285</v>
      </c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>
        <v>3</v>
      </c>
      <c r="AI143" s="78"/>
      <c r="AJ143" s="78"/>
      <c r="AK143" s="78"/>
      <c r="AL143" s="78">
        <f t="shared" si="50"/>
        <v>0</v>
      </c>
      <c r="AM143" s="101"/>
      <c r="AN143" s="101"/>
      <c r="AO143" s="101"/>
      <c r="AP143" s="101"/>
      <c r="AQ143" s="78"/>
      <c r="AR143" s="78"/>
      <c r="AS143" s="78"/>
      <c r="AT143" s="78">
        <f t="shared" si="51"/>
        <v>285</v>
      </c>
      <c r="AU143" s="78"/>
      <c r="AV143" s="78"/>
      <c r="AW143" s="78">
        <f t="shared" si="47"/>
        <v>0</v>
      </c>
      <c r="AX143" s="78">
        <f t="shared" si="48"/>
        <v>3</v>
      </c>
      <c r="AY143" s="78">
        <f t="shared" si="49"/>
        <v>0</v>
      </c>
      <c r="AZ143" s="78"/>
      <c r="BA143" s="79"/>
      <c r="BB143" s="114"/>
      <c r="BC143" s="81"/>
      <c r="BD143" s="108"/>
      <c r="BE143" s="109"/>
      <c r="BF143" s="109"/>
      <c r="BG143" s="110"/>
      <c r="BH143" s="110"/>
      <c r="BI143" s="111"/>
    </row>
    <row r="144" spans="1:61" s="70" customFormat="1" ht="15.75" x14ac:dyDescent="0.25">
      <c r="A144" s="101"/>
      <c r="B144" s="152" t="s">
        <v>545</v>
      </c>
      <c r="C144" s="104" t="s">
        <v>288</v>
      </c>
      <c r="D144" s="148">
        <v>95</v>
      </c>
      <c r="E144" s="104" t="s">
        <v>433</v>
      </c>
      <c r="F144" s="97"/>
      <c r="G144" s="97"/>
      <c r="H144" s="97">
        <f t="shared" si="41"/>
        <v>285</v>
      </c>
      <c r="I144" s="97"/>
      <c r="J144" s="97"/>
      <c r="K144" s="97"/>
      <c r="L144" s="97"/>
      <c r="M144" s="97"/>
      <c r="N144" s="97"/>
      <c r="O144" s="97"/>
      <c r="P144" s="97"/>
      <c r="Q144" s="97"/>
      <c r="R144" s="97">
        <v>1</v>
      </c>
      <c r="S144" s="97"/>
      <c r="T144" s="104"/>
      <c r="U144" s="78"/>
      <c r="V144" s="78"/>
      <c r="W144" s="90">
        <f t="shared" si="52"/>
        <v>285</v>
      </c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>
        <v>2</v>
      </c>
      <c r="AI144" s="78">
        <v>6</v>
      </c>
      <c r="AJ144" s="78"/>
      <c r="AK144" s="78"/>
      <c r="AL144" s="78">
        <f t="shared" si="50"/>
        <v>6</v>
      </c>
      <c r="AM144" s="101"/>
      <c r="AN144" s="101"/>
      <c r="AO144" s="101"/>
      <c r="AP144" s="101"/>
      <c r="AQ144" s="78"/>
      <c r="AR144" s="78"/>
      <c r="AS144" s="78"/>
      <c r="AT144" s="78">
        <f t="shared" si="51"/>
        <v>285</v>
      </c>
      <c r="AU144" s="78"/>
      <c r="AV144" s="78"/>
      <c r="AW144" s="78">
        <f t="shared" si="47"/>
        <v>6</v>
      </c>
      <c r="AX144" s="78">
        <f t="shared" si="48"/>
        <v>2</v>
      </c>
      <c r="AY144" s="78">
        <f t="shared" si="49"/>
        <v>0</v>
      </c>
      <c r="AZ144" s="78"/>
      <c r="BA144" s="79"/>
      <c r="BB144" s="114"/>
      <c r="BC144" s="81"/>
      <c r="BD144" s="108"/>
      <c r="BE144" s="109"/>
      <c r="BF144" s="109"/>
      <c r="BG144" s="110"/>
      <c r="BH144" s="110"/>
      <c r="BI144" s="111"/>
    </row>
    <row r="145" spans="1:61" s="70" customFormat="1" ht="15.75" x14ac:dyDescent="0.25">
      <c r="A145" s="101"/>
      <c r="B145" s="152" t="s">
        <v>546</v>
      </c>
      <c r="C145" s="104" t="s">
        <v>226</v>
      </c>
      <c r="D145" s="148">
        <v>95</v>
      </c>
      <c r="E145" s="104" t="s">
        <v>433</v>
      </c>
      <c r="F145" s="97"/>
      <c r="G145" s="97"/>
      <c r="H145" s="97">
        <f t="shared" si="41"/>
        <v>285</v>
      </c>
      <c r="I145" s="97"/>
      <c r="J145" s="97"/>
      <c r="K145" s="97"/>
      <c r="L145" s="97"/>
      <c r="M145" s="97">
        <v>1</v>
      </c>
      <c r="N145" s="97"/>
      <c r="O145" s="97"/>
      <c r="P145" s="97"/>
      <c r="Q145" s="97"/>
      <c r="R145" s="97"/>
      <c r="S145" s="97"/>
      <c r="T145" s="104"/>
      <c r="U145" s="78"/>
      <c r="V145" s="78"/>
      <c r="W145" s="90">
        <f t="shared" si="52"/>
        <v>285</v>
      </c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>
        <v>1</v>
      </c>
      <c r="AI145" s="78">
        <v>6</v>
      </c>
      <c r="AJ145" s="78"/>
      <c r="AK145" s="78"/>
      <c r="AL145" s="78">
        <f t="shared" si="50"/>
        <v>6</v>
      </c>
      <c r="AM145" s="101"/>
      <c r="AN145" s="101"/>
      <c r="AO145" s="101"/>
      <c r="AP145" s="101"/>
      <c r="AQ145" s="78"/>
      <c r="AR145" s="78"/>
      <c r="AS145" s="78"/>
      <c r="AT145" s="78">
        <f t="shared" si="51"/>
        <v>285</v>
      </c>
      <c r="AU145" s="78"/>
      <c r="AV145" s="78"/>
      <c r="AW145" s="78">
        <f t="shared" si="47"/>
        <v>6</v>
      </c>
      <c r="AX145" s="78">
        <f t="shared" si="48"/>
        <v>1</v>
      </c>
      <c r="AY145" s="78">
        <f t="shared" si="49"/>
        <v>0</v>
      </c>
      <c r="AZ145" s="78"/>
      <c r="BA145" s="79"/>
      <c r="BB145" s="114"/>
      <c r="BC145" s="81"/>
      <c r="BD145" s="108"/>
      <c r="BE145" s="109"/>
      <c r="BF145" s="109"/>
      <c r="BG145" s="110"/>
      <c r="BH145" s="110"/>
      <c r="BI145" s="111"/>
    </row>
    <row r="146" spans="1:61" s="70" customFormat="1" ht="15.75" x14ac:dyDescent="0.25">
      <c r="A146" s="101"/>
      <c r="B146" s="152" t="s">
        <v>547</v>
      </c>
      <c r="C146" s="104" t="s">
        <v>226</v>
      </c>
      <c r="D146" s="148">
        <v>95</v>
      </c>
      <c r="E146" s="104" t="s">
        <v>433</v>
      </c>
      <c r="F146" s="97"/>
      <c r="G146" s="97"/>
      <c r="H146" s="97">
        <f t="shared" si="41"/>
        <v>285</v>
      </c>
      <c r="I146" s="97"/>
      <c r="J146" s="97">
        <v>1</v>
      </c>
      <c r="K146" s="97"/>
      <c r="L146" s="97"/>
      <c r="M146" s="97"/>
      <c r="N146" s="97"/>
      <c r="O146" s="97"/>
      <c r="P146" s="97"/>
      <c r="Q146" s="97"/>
      <c r="R146" s="97"/>
      <c r="S146" s="97"/>
      <c r="T146" s="104"/>
      <c r="U146" s="78"/>
      <c r="V146" s="78"/>
      <c r="W146" s="90">
        <f t="shared" si="52"/>
        <v>285</v>
      </c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>
        <v>3</v>
      </c>
      <c r="AI146" s="78"/>
      <c r="AJ146" s="78"/>
      <c r="AK146" s="78"/>
      <c r="AL146" s="78">
        <f t="shared" si="50"/>
        <v>0</v>
      </c>
      <c r="AM146" s="101"/>
      <c r="AN146" s="101"/>
      <c r="AO146" s="101"/>
      <c r="AP146" s="101"/>
      <c r="AQ146" s="78"/>
      <c r="AR146" s="78"/>
      <c r="AS146" s="78"/>
      <c r="AT146" s="78">
        <f t="shared" si="51"/>
        <v>285</v>
      </c>
      <c r="AU146" s="78"/>
      <c r="AV146" s="78"/>
      <c r="AW146" s="78">
        <f t="shared" si="47"/>
        <v>0</v>
      </c>
      <c r="AX146" s="78">
        <f t="shared" si="48"/>
        <v>3</v>
      </c>
      <c r="AY146" s="78">
        <f t="shared" si="49"/>
        <v>0</v>
      </c>
      <c r="AZ146" s="78"/>
      <c r="BA146" s="79"/>
      <c r="BB146" s="114"/>
      <c r="BC146" s="81"/>
      <c r="BD146" s="108"/>
      <c r="BE146" s="109"/>
      <c r="BF146" s="109"/>
      <c r="BG146" s="110"/>
      <c r="BH146" s="110"/>
      <c r="BI146" s="111"/>
    </row>
    <row r="147" spans="1:61" s="70" customFormat="1" ht="15.75" x14ac:dyDescent="0.25">
      <c r="A147" s="101"/>
      <c r="B147" s="152" t="s">
        <v>548</v>
      </c>
      <c r="C147" s="104" t="s">
        <v>288</v>
      </c>
      <c r="D147" s="148">
        <v>95</v>
      </c>
      <c r="E147" s="104" t="s">
        <v>433</v>
      </c>
      <c r="F147" s="97"/>
      <c r="G147" s="97"/>
      <c r="H147" s="97">
        <f t="shared" si="41"/>
        <v>285</v>
      </c>
      <c r="I147" s="97"/>
      <c r="J147" s="97">
        <v>1</v>
      </c>
      <c r="K147" s="97"/>
      <c r="L147" s="97"/>
      <c r="M147" s="97"/>
      <c r="N147" s="97"/>
      <c r="O147" s="97"/>
      <c r="P147" s="97"/>
      <c r="Q147" s="97"/>
      <c r="R147" s="97"/>
      <c r="S147" s="97"/>
      <c r="T147" s="104"/>
      <c r="U147" s="78"/>
      <c r="V147" s="78"/>
      <c r="W147" s="90">
        <f t="shared" si="52"/>
        <v>285</v>
      </c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>
        <v>3</v>
      </c>
      <c r="AI147" s="78"/>
      <c r="AJ147" s="78"/>
      <c r="AK147" s="78"/>
      <c r="AL147" s="78">
        <f t="shared" si="50"/>
        <v>0</v>
      </c>
      <c r="AM147" s="101"/>
      <c r="AN147" s="101"/>
      <c r="AO147" s="101"/>
      <c r="AP147" s="101"/>
      <c r="AQ147" s="78"/>
      <c r="AR147" s="78"/>
      <c r="AS147" s="78"/>
      <c r="AT147" s="78">
        <f t="shared" si="51"/>
        <v>285</v>
      </c>
      <c r="AU147" s="78"/>
      <c r="AV147" s="78"/>
      <c r="AW147" s="78">
        <f t="shared" si="47"/>
        <v>0</v>
      </c>
      <c r="AX147" s="78">
        <f t="shared" si="48"/>
        <v>3</v>
      </c>
      <c r="AY147" s="78">
        <f t="shared" si="49"/>
        <v>0</v>
      </c>
      <c r="AZ147" s="78"/>
      <c r="BA147" s="79"/>
      <c r="BB147" s="114"/>
      <c r="BC147" s="81"/>
      <c r="BD147" s="108"/>
      <c r="BE147" s="109"/>
      <c r="BF147" s="109"/>
      <c r="BG147" s="110"/>
      <c r="BH147" s="110"/>
      <c r="BI147" s="111"/>
    </row>
    <row r="148" spans="1:61" s="70" customFormat="1" ht="15.75" x14ac:dyDescent="0.25">
      <c r="A148" s="101"/>
      <c r="B148" s="152" t="s">
        <v>549</v>
      </c>
      <c r="C148" s="104" t="s">
        <v>288</v>
      </c>
      <c r="D148" s="148">
        <v>95</v>
      </c>
      <c r="E148" s="104" t="s">
        <v>433</v>
      </c>
      <c r="F148" s="97"/>
      <c r="G148" s="97"/>
      <c r="H148" s="97">
        <f t="shared" si="41"/>
        <v>285</v>
      </c>
      <c r="I148" s="97"/>
      <c r="J148" s="97">
        <v>1</v>
      </c>
      <c r="K148" s="97"/>
      <c r="L148" s="97"/>
      <c r="M148" s="97"/>
      <c r="N148" s="97"/>
      <c r="O148" s="97"/>
      <c r="P148" s="97"/>
      <c r="Q148" s="97"/>
      <c r="R148" s="97"/>
      <c r="S148" s="97"/>
      <c r="T148" s="104"/>
      <c r="U148" s="78"/>
      <c r="V148" s="78"/>
      <c r="W148" s="90">
        <f t="shared" si="52"/>
        <v>285</v>
      </c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>
        <v>3</v>
      </c>
      <c r="AI148" s="78"/>
      <c r="AJ148" s="78"/>
      <c r="AK148" s="78"/>
      <c r="AL148" s="78">
        <f t="shared" si="50"/>
        <v>0</v>
      </c>
      <c r="AM148" s="101"/>
      <c r="AN148" s="101"/>
      <c r="AO148" s="101"/>
      <c r="AP148" s="101"/>
      <c r="AQ148" s="78"/>
      <c r="AR148" s="78"/>
      <c r="AS148" s="78"/>
      <c r="AT148" s="78">
        <f t="shared" si="51"/>
        <v>285</v>
      </c>
      <c r="AU148" s="78"/>
      <c r="AV148" s="78"/>
      <c r="AW148" s="78">
        <f t="shared" si="47"/>
        <v>0</v>
      </c>
      <c r="AX148" s="78">
        <f t="shared" si="48"/>
        <v>3</v>
      </c>
      <c r="AY148" s="78">
        <f t="shared" si="49"/>
        <v>0</v>
      </c>
      <c r="AZ148" s="78"/>
      <c r="BA148" s="79"/>
      <c r="BB148" s="114"/>
      <c r="BC148" s="81"/>
      <c r="BD148" s="108"/>
      <c r="BE148" s="109"/>
      <c r="BF148" s="109"/>
      <c r="BG148" s="110"/>
      <c r="BH148" s="110"/>
      <c r="BI148" s="111"/>
    </row>
    <row r="149" spans="1:61" s="70" customFormat="1" ht="15.75" x14ac:dyDescent="0.25">
      <c r="A149" s="101"/>
      <c r="B149" s="152" t="s">
        <v>550</v>
      </c>
      <c r="C149" s="104" t="s">
        <v>226</v>
      </c>
      <c r="D149" s="148">
        <v>95</v>
      </c>
      <c r="E149" s="104" t="s">
        <v>433</v>
      </c>
      <c r="F149" s="97"/>
      <c r="G149" s="97"/>
      <c r="H149" s="97">
        <f t="shared" si="41"/>
        <v>285</v>
      </c>
      <c r="I149" s="97"/>
      <c r="J149" s="97"/>
      <c r="K149" s="97"/>
      <c r="L149" s="97"/>
      <c r="M149" s="97"/>
      <c r="N149" s="97"/>
      <c r="O149" s="97"/>
      <c r="P149" s="97"/>
      <c r="Q149" s="97"/>
      <c r="R149" s="97">
        <v>1</v>
      </c>
      <c r="S149" s="97"/>
      <c r="T149" s="104"/>
      <c r="U149" s="78"/>
      <c r="V149" s="78"/>
      <c r="W149" s="90">
        <f t="shared" si="52"/>
        <v>285</v>
      </c>
      <c r="X149" s="78"/>
      <c r="Y149" s="78"/>
      <c r="Z149" s="78"/>
      <c r="AA149" s="78"/>
      <c r="AB149" s="78"/>
      <c r="AC149" s="78"/>
      <c r="AD149" s="78"/>
      <c r="AE149" s="78">
        <v>3</v>
      </c>
      <c r="AF149" s="78"/>
      <c r="AG149" s="78">
        <v>1</v>
      </c>
      <c r="AH149" s="78">
        <v>2</v>
      </c>
      <c r="AI149" s="78">
        <v>6</v>
      </c>
      <c r="AJ149" s="78"/>
      <c r="AK149" s="78"/>
      <c r="AL149" s="78">
        <f t="shared" si="50"/>
        <v>6</v>
      </c>
      <c r="AM149" s="101"/>
      <c r="AN149" s="101">
        <v>3</v>
      </c>
      <c r="AO149" s="101"/>
      <c r="AP149" s="101"/>
      <c r="AQ149" s="78"/>
      <c r="AR149" s="78"/>
      <c r="AS149" s="78"/>
      <c r="AT149" s="78">
        <f t="shared" si="51"/>
        <v>285</v>
      </c>
      <c r="AU149" s="78"/>
      <c r="AV149" s="78"/>
      <c r="AW149" s="78">
        <f t="shared" si="47"/>
        <v>6</v>
      </c>
      <c r="AX149" s="78">
        <f t="shared" si="48"/>
        <v>2</v>
      </c>
      <c r="AY149" s="78">
        <f t="shared" si="49"/>
        <v>0</v>
      </c>
      <c r="AZ149" s="78"/>
      <c r="BA149" s="79"/>
      <c r="BB149" s="114"/>
      <c r="BC149" s="81"/>
      <c r="BD149" s="108"/>
      <c r="BE149" s="109"/>
      <c r="BF149" s="109"/>
      <c r="BG149" s="110"/>
      <c r="BH149" s="110"/>
      <c r="BI149" s="111"/>
    </row>
    <row r="150" spans="1:61" s="70" customFormat="1" ht="15.75" x14ac:dyDescent="0.25">
      <c r="A150" s="101"/>
      <c r="B150" s="152" t="s">
        <v>551</v>
      </c>
      <c r="C150" s="104" t="s">
        <v>288</v>
      </c>
      <c r="D150" s="148">
        <v>95</v>
      </c>
      <c r="E150" s="104" t="s">
        <v>433</v>
      </c>
      <c r="F150" s="97"/>
      <c r="G150" s="97"/>
      <c r="H150" s="97">
        <f t="shared" si="41"/>
        <v>285</v>
      </c>
      <c r="I150" s="97"/>
      <c r="J150" s="97">
        <v>1</v>
      </c>
      <c r="K150" s="97"/>
      <c r="L150" s="97"/>
      <c r="M150" s="97"/>
      <c r="N150" s="97"/>
      <c r="O150" s="97"/>
      <c r="P150" s="97"/>
      <c r="Q150" s="97"/>
      <c r="R150" s="97"/>
      <c r="S150" s="97"/>
      <c r="T150" s="104"/>
      <c r="U150" s="78"/>
      <c r="V150" s="78"/>
      <c r="W150" s="90">
        <f t="shared" si="52"/>
        <v>285</v>
      </c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>
        <v>3</v>
      </c>
      <c r="AI150" s="78"/>
      <c r="AJ150" s="78"/>
      <c r="AK150" s="78"/>
      <c r="AL150" s="78">
        <f t="shared" si="50"/>
        <v>0</v>
      </c>
      <c r="AM150" s="101"/>
      <c r="AN150" s="101"/>
      <c r="AO150" s="101"/>
      <c r="AP150" s="101"/>
      <c r="AQ150" s="78"/>
      <c r="AR150" s="78"/>
      <c r="AS150" s="78"/>
      <c r="AT150" s="78">
        <f t="shared" si="51"/>
        <v>285</v>
      </c>
      <c r="AU150" s="78"/>
      <c r="AV150" s="78"/>
      <c r="AW150" s="78">
        <f t="shared" si="47"/>
        <v>0</v>
      </c>
      <c r="AX150" s="78">
        <f t="shared" si="48"/>
        <v>3</v>
      </c>
      <c r="AY150" s="78">
        <f t="shared" si="49"/>
        <v>0</v>
      </c>
      <c r="AZ150" s="78"/>
      <c r="BA150" s="79"/>
      <c r="BB150" s="114"/>
      <c r="BC150" s="81"/>
      <c r="BD150" s="108"/>
      <c r="BE150" s="109"/>
      <c r="BF150" s="109"/>
      <c r="BG150" s="110"/>
      <c r="BH150" s="110"/>
      <c r="BI150" s="111"/>
    </row>
    <row r="151" spans="1:61" s="70" customFormat="1" ht="15.75" x14ac:dyDescent="0.25">
      <c r="A151" s="101"/>
      <c r="B151" s="152" t="s">
        <v>552</v>
      </c>
      <c r="C151" s="104" t="s">
        <v>288</v>
      </c>
      <c r="D151" s="148">
        <v>95</v>
      </c>
      <c r="E151" s="104" t="s">
        <v>433</v>
      </c>
      <c r="F151" s="97"/>
      <c r="G151" s="97"/>
      <c r="H151" s="97">
        <f t="shared" si="41"/>
        <v>285</v>
      </c>
      <c r="I151" s="97"/>
      <c r="J151" s="97">
        <v>1</v>
      </c>
      <c r="K151" s="97"/>
      <c r="L151" s="97"/>
      <c r="M151" s="97"/>
      <c r="N151" s="97"/>
      <c r="O151" s="97"/>
      <c r="P151" s="97"/>
      <c r="Q151" s="97"/>
      <c r="R151" s="97"/>
      <c r="S151" s="97"/>
      <c r="T151" s="104"/>
      <c r="U151" s="78"/>
      <c r="V151" s="78"/>
      <c r="W151" s="90">
        <f t="shared" si="52"/>
        <v>285</v>
      </c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>
        <v>3</v>
      </c>
      <c r="AI151" s="78"/>
      <c r="AJ151" s="78"/>
      <c r="AK151" s="78"/>
      <c r="AL151" s="78">
        <f t="shared" si="50"/>
        <v>0</v>
      </c>
      <c r="AM151" s="101"/>
      <c r="AN151" s="101"/>
      <c r="AO151" s="101">
        <v>3</v>
      </c>
      <c r="AP151" s="101"/>
      <c r="AQ151" s="78"/>
      <c r="AR151" s="78"/>
      <c r="AS151" s="78"/>
      <c r="AT151" s="78">
        <f t="shared" si="51"/>
        <v>285</v>
      </c>
      <c r="AU151" s="78"/>
      <c r="AV151" s="78"/>
      <c r="AW151" s="78">
        <f t="shared" si="47"/>
        <v>0</v>
      </c>
      <c r="AX151" s="78">
        <f t="shared" si="48"/>
        <v>3</v>
      </c>
      <c r="AY151" s="78">
        <f t="shared" si="49"/>
        <v>0</v>
      </c>
      <c r="AZ151" s="78"/>
      <c r="BA151" s="79"/>
      <c r="BB151" s="114"/>
      <c r="BC151" s="81"/>
      <c r="BD151" s="108"/>
      <c r="BE151" s="109"/>
      <c r="BF151" s="109"/>
      <c r="BG151" s="110"/>
      <c r="BH151" s="110"/>
      <c r="BI151" s="111"/>
    </row>
    <row r="152" spans="1:61" s="70" customFormat="1" ht="15.75" x14ac:dyDescent="0.25">
      <c r="A152" s="101"/>
      <c r="B152" s="152" t="s">
        <v>553</v>
      </c>
      <c r="C152" s="104" t="s">
        <v>288</v>
      </c>
      <c r="D152" s="148">
        <v>95</v>
      </c>
      <c r="E152" s="104" t="s">
        <v>433</v>
      </c>
      <c r="F152" s="97"/>
      <c r="G152" s="97"/>
      <c r="H152" s="97">
        <f t="shared" si="41"/>
        <v>285</v>
      </c>
      <c r="I152" s="97"/>
      <c r="J152" s="97">
        <v>1</v>
      </c>
      <c r="K152" s="97"/>
      <c r="L152" s="97"/>
      <c r="M152" s="97"/>
      <c r="N152" s="97"/>
      <c r="O152" s="97"/>
      <c r="P152" s="97"/>
      <c r="Q152" s="97"/>
      <c r="R152" s="97"/>
      <c r="S152" s="97"/>
      <c r="T152" s="104"/>
      <c r="U152" s="78"/>
      <c r="V152" s="78"/>
      <c r="W152" s="90">
        <f t="shared" si="52"/>
        <v>285</v>
      </c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>
        <v>3</v>
      </c>
      <c r="AI152" s="78"/>
      <c r="AJ152" s="78"/>
      <c r="AK152" s="78"/>
      <c r="AL152" s="78">
        <f t="shared" si="50"/>
        <v>0</v>
      </c>
      <c r="AM152" s="101"/>
      <c r="AN152" s="101"/>
      <c r="AO152" s="101"/>
      <c r="AP152" s="101"/>
      <c r="AQ152" s="78"/>
      <c r="AR152" s="78"/>
      <c r="AS152" s="78"/>
      <c r="AT152" s="78">
        <f t="shared" si="51"/>
        <v>285</v>
      </c>
      <c r="AU152" s="78"/>
      <c r="AV152" s="78"/>
      <c r="AW152" s="78">
        <f t="shared" si="47"/>
        <v>0</v>
      </c>
      <c r="AX152" s="78">
        <f t="shared" si="48"/>
        <v>3</v>
      </c>
      <c r="AY152" s="78">
        <f t="shared" si="49"/>
        <v>0</v>
      </c>
      <c r="AZ152" s="78"/>
      <c r="BA152" s="79"/>
      <c r="BB152" s="114"/>
      <c r="BC152" s="81"/>
      <c r="BD152" s="108"/>
      <c r="BE152" s="109"/>
      <c r="BF152" s="109"/>
      <c r="BG152" s="110"/>
      <c r="BH152" s="110"/>
      <c r="BI152" s="111"/>
    </row>
    <row r="153" spans="1:61" s="70" customFormat="1" ht="15.75" x14ac:dyDescent="0.25">
      <c r="A153" s="101"/>
      <c r="B153" s="152" t="s">
        <v>554</v>
      </c>
      <c r="C153" s="104" t="s">
        <v>288</v>
      </c>
      <c r="D153" s="148">
        <v>95</v>
      </c>
      <c r="E153" s="104" t="s">
        <v>433</v>
      </c>
      <c r="F153" s="97"/>
      <c r="G153" s="97"/>
      <c r="H153" s="97">
        <f t="shared" si="41"/>
        <v>285</v>
      </c>
      <c r="I153" s="97"/>
      <c r="J153" s="97">
        <v>1</v>
      </c>
      <c r="K153" s="97"/>
      <c r="L153" s="97"/>
      <c r="M153" s="97"/>
      <c r="N153" s="97"/>
      <c r="O153" s="97"/>
      <c r="P153" s="97"/>
      <c r="Q153" s="97"/>
      <c r="R153" s="97"/>
      <c r="S153" s="97"/>
      <c r="T153" s="104"/>
      <c r="U153" s="78"/>
      <c r="V153" s="78"/>
      <c r="W153" s="90">
        <f t="shared" si="52"/>
        <v>285</v>
      </c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>
        <v>3</v>
      </c>
      <c r="AI153" s="78"/>
      <c r="AJ153" s="78"/>
      <c r="AK153" s="78"/>
      <c r="AL153" s="78">
        <f t="shared" si="50"/>
        <v>0</v>
      </c>
      <c r="AM153" s="101"/>
      <c r="AN153" s="101"/>
      <c r="AO153" s="101"/>
      <c r="AP153" s="101"/>
      <c r="AQ153" s="78"/>
      <c r="AR153" s="78"/>
      <c r="AS153" s="78"/>
      <c r="AT153" s="78">
        <f t="shared" si="51"/>
        <v>285</v>
      </c>
      <c r="AU153" s="78"/>
      <c r="AV153" s="78"/>
      <c r="AW153" s="78">
        <f t="shared" si="47"/>
        <v>0</v>
      </c>
      <c r="AX153" s="78">
        <f t="shared" si="48"/>
        <v>3</v>
      </c>
      <c r="AY153" s="78">
        <f t="shared" si="49"/>
        <v>0</v>
      </c>
      <c r="AZ153" s="78"/>
      <c r="BA153" s="79"/>
      <c r="BB153" s="114"/>
      <c r="BC153" s="81"/>
      <c r="BD153" s="108"/>
      <c r="BE153" s="109"/>
      <c r="BF153" s="109"/>
      <c r="BG153" s="110"/>
      <c r="BH153" s="110"/>
      <c r="BI153" s="111"/>
    </row>
    <row r="154" spans="1:61" s="70" customFormat="1" ht="15.75" x14ac:dyDescent="0.25">
      <c r="A154" s="101"/>
      <c r="B154" s="152" t="s">
        <v>555</v>
      </c>
      <c r="C154" s="104" t="s">
        <v>288</v>
      </c>
      <c r="D154" s="148">
        <v>95</v>
      </c>
      <c r="E154" s="104" t="s">
        <v>433</v>
      </c>
      <c r="F154" s="97"/>
      <c r="G154" s="97"/>
      <c r="H154" s="97">
        <f t="shared" si="41"/>
        <v>285</v>
      </c>
      <c r="I154" s="97"/>
      <c r="J154" s="97">
        <v>1</v>
      </c>
      <c r="K154" s="97"/>
      <c r="L154" s="97"/>
      <c r="M154" s="97"/>
      <c r="N154" s="97"/>
      <c r="O154" s="97"/>
      <c r="P154" s="97"/>
      <c r="Q154" s="97"/>
      <c r="R154" s="97"/>
      <c r="S154" s="97"/>
      <c r="T154" s="104"/>
      <c r="U154" s="78"/>
      <c r="V154" s="78"/>
      <c r="W154" s="90">
        <f t="shared" si="52"/>
        <v>285</v>
      </c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>
        <v>3</v>
      </c>
      <c r="AI154" s="78"/>
      <c r="AJ154" s="78"/>
      <c r="AK154" s="78"/>
      <c r="AL154" s="78">
        <f t="shared" si="50"/>
        <v>0</v>
      </c>
      <c r="AM154" s="101"/>
      <c r="AN154" s="101"/>
      <c r="AO154" s="101"/>
      <c r="AP154" s="101"/>
      <c r="AQ154" s="78"/>
      <c r="AR154" s="78"/>
      <c r="AS154" s="78"/>
      <c r="AT154" s="78">
        <f t="shared" si="51"/>
        <v>285</v>
      </c>
      <c r="AU154" s="78"/>
      <c r="AV154" s="78"/>
      <c r="AW154" s="78">
        <f t="shared" si="47"/>
        <v>0</v>
      </c>
      <c r="AX154" s="78">
        <f t="shared" si="48"/>
        <v>3</v>
      </c>
      <c r="AY154" s="78">
        <f t="shared" si="49"/>
        <v>0</v>
      </c>
      <c r="AZ154" s="78"/>
      <c r="BA154" s="79"/>
      <c r="BB154" s="114"/>
      <c r="BC154" s="81"/>
      <c r="BD154" s="108"/>
      <c r="BE154" s="109"/>
      <c r="BF154" s="109"/>
      <c r="BG154" s="110"/>
      <c r="BH154" s="110"/>
      <c r="BI154" s="111"/>
    </row>
    <row r="155" spans="1:61" s="70" customFormat="1" ht="15.75" x14ac:dyDescent="0.25">
      <c r="A155" s="101"/>
      <c r="B155" s="152" t="s">
        <v>556</v>
      </c>
      <c r="C155" s="104" t="s">
        <v>288</v>
      </c>
      <c r="D155" s="148">
        <v>95</v>
      </c>
      <c r="E155" s="104" t="s">
        <v>433</v>
      </c>
      <c r="F155" s="97"/>
      <c r="G155" s="97"/>
      <c r="H155" s="97">
        <f t="shared" si="41"/>
        <v>285</v>
      </c>
      <c r="I155" s="97"/>
      <c r="J155" s="97">
        <v>1</v>
      </c>
      <c r="K155" s="97"/>
      <c r="L155" s="97"/>
      <c r="M155" s="97"/>
      <c r="N155" s="97"/>
      <c r="O155" s="97"/>
      <c r="P155" s="97"/>
      <c r="Q155" s="97"/>
      <c r="R155" s="97"/>
      <c r="S155" s="97"/>
      <c r="T155" s="104"/>
      <c r="U155" s="78"/>
      <c r="V155" s="78"/>
      <c r="W155" s="90">
        <f t="shared" si="52"/>
        <v>285</v>
      </c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>
        <v>3</v>
      </c>
      <c r="AI155" s="78"/>
      <c r="AJ155" s="78"/>
      <c r="AK155" s="78"/>
      <c r="AL155" s="78">
        <f t="shared" si="50"/>
        <v>0</v>
      </c>
      <c r="AM155" s="101"/>
      <c r="AN155" s="101"/>
      <c r="AO155" s="101"/>
      <c r="AP155" s="101"/>
      <c r="AQ155" s="78"/>
      <c r="AR155" s="78"/>
      <c r="AS155" s="78"/>
      <c r="AT155" s="78">
        <f t="shared" si="51"/>
        <v>285</v>
      </c>
      <c r="AU155" s="78"/>
      <c r="AV155" s="78"/>
      <c r="AW155" s="78">
        <f t="shared" si="47"/>
        <v>0</v>
      </c>
      <c r="AX155" s="78">
        <f t="shared" si="48"/>
        <v>3</v>
      </c>
      <c r="AY155" s="78">
        <f t="shared" si="49"/>
        <v>0</v>
      </c>
      <c r="AZ155" s="78"/>
      <c r="BA155" s="79"/>
      <c r="BB155" s="114"/>
      <c r="BC155" s="81"/>
      <c r="BD155" s="108"/>
      <c r="BE155" s="109"/>
      <c r="BF155" s="109"/>
      <c r="BG155" s="110"/>
      <c r="BH155" s="110"/>
      <c r="BI155" s="111"/>
    </row>
    <row r="156" spans="1:61" s="70" customFormat="1" ht="15.75" x14ac:dyDescent="0.25">
      <c r="A156" s="101"/>
      <c r="B156" s="152" t="s">
        <v>557</v>
      </c>
      <c r="C156" s="104" t="s">
        <v>288</v>
      </c>
      <c r="D156" s="148">
        <v>95</v>
      </c>
      <c r="E156" s="104" t="s">
        <v>433</v>
      </c>
      <c r="F156" s="97"/>
      <c r="G156" s="97"/>
      <c r="H156" s="97">
        <f t="shared" si="41"/>
        <v>285</v>
      </c>
      <c r="I156" s="97"/>
      <c r="J156" s="97">
        <v>1</v>
      </c>
      <c r="K156" s="97"/>
      <c r="L156" s="97"/>
      <c r="M156" s="97"/>
      <c r="N156" s="97"/>
      <c r="O156" s="97"/>
      <c r="P156" s="97"/>
      <c r="Q156" s="97"/>
      <c r="R156" s="97"/>
      <c r="S156" s="97"/>
      <c r="T156" s="104"/>
      <c r="U156" s="78"/>
      <c r="V156" s="78"/>
      <c r="W156" s="90">
        <f t="shared" si="52"/>
        <v>285</v>
      </c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>
        <v>3</v>
      </c>
      <c r="AI156" s="78"/>
      <c r="AJ156" s="78"/>
      <c r="AK156" s="78"/>
      <c r="AL156" s="78">
        <f t="shared" si="50"/>
        <v>0</v>
      </c>
      <c r="AM156" s="101"/>
      <c r="AN156" s="101"/>
      <c r="AO156" s="101"/>
      <c r="AP156" s="101"/>
      <c r="AQ156" s="78"/>
      <c r="AR156" s="78"/>
      <c r="AS156" s="78"/>
      <c r="AT156" s="78">
        <f t="shared" si="51"/>
        <v>285</v>
      </c>
      <c r="AU156" s="78"/>
      <c r="AV156" s="78"/>
      <c r="AW156" s="78">
        <f t="shared" si="47"/>
        <v>0</v>
      </c>
      <c r="AX156" s="78">
        <f t="shared" si="48"/>
        <v>3</v>
      </c>
      <c r="AY156" s="78">
        <f t="shared" si="49"/>
        <v>0</v>
      </c>
      <c r="AZ156" s="78"/>
      <c r="BA156" s="79"/>
      <c r="BB156" s="114"/>
      <c r="BC156" s="81"/>
      <c r="BD156" s="108"/>
      <c r="BE156" s="109"/>
      <c r="BF156" s="109"/>
      <c r="BG156" s="110"/>
      <c r="BH156" s="110"/>
      <c r="BI156" s="111"/>
    </row>
    <row r="157" spans="1:61" s="70" customFormat="1" ht="15.75" x14ac:dyDescent="0.25">
      <c r="A157" s="101"/>
      <c r="B157" s="152" t="s">
        <v>558</v>
      </c>
      <c r="C157" s="104" t="s">
        <v>288</v>
      </c>
      <c r="D157" s="148">
        <v>95</v>
      </c>
      <c r="E157" s="104" t="s">
        <v>433</v>
      </c>
      <c r="F157" s="97"/>
      <c r="G157" s="97"/>
      <c r="H157" s="97">
        <f t="shared" si="41"/>
        <v>285</v>
      </c>
      <c r="I157" s="97"/>
      <c r="J157" s="97">
        <v>1</v>
      </c>
      <c r="K157" s="97"/>
      <c r="L157" s="97"/>
      <c r="M157" s="97"/>
      <c r="N157" s="97"/>
      <c r="O157" s="97"/>
      <c r="P157" s="97"/>
      <c r="Q157" s="97"/>
      <c r="R157" s="97"/>
      <c r="S157" s="97"/>
      <c r="T157" s="104"/>
      <c r="U157" s="78"/>
      <c r="V157" s="78"/>
      <c r="W157" s="90">
        <f t="shared" si="52"/>
        <v>285</v>
      </c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>
        <v>3</v>
      </c>
      <c r="AI157" s="78"/>
      <c r="AJ157" s="78"/>
      <c r="AK157" s="78"/>
      <c r="AL157" s="78">
        <f t="shared" si="50"/>
        <v>0</v>
      </c>
      <c r="AM157" s="101"/>
      <c r="AN157" s="101"/>
      <c r="AO157" s="101"/>
      <c r="AP157" s="101"/>
      <c r="AQ157" s="78"/>
      <c r="AR157" s="78"/>
      <c r="AS157" s="78"/>
      <c r="AT157" s="78">
        <f t="shared" si="51"/>
        <v>285</v>
      </c>
      <c r="AU157" s="78"/>
      <c r="AV157" s="78"/>
      <c r="AW157" s="78">
        <f t="shared" si="47"/>
        <v>0</v>
      </c>
      <c r="AX157" s="78">
        <f t="shared" si="48"/>
        <v>3</v>
      </c>
      <c r="AY157" s="78">
        <f t="shared" si="49"/>
        <v>0</v>
      </c>
      <c r="AZ157" s="78"/>
      <c r="BA157" s="79"/>
      <c r="BB157" s="114"/>
      <c r="BC157" s="81"/>
      <c r="BD157" s="108"/>
      <c r="BE157" s="109"/>
      <c r="BF157" s="109"/>
      <c r="BG157" s="110"/>
      <c r="BH157" s="110"/>
      <c r="BI157" s="111"/>
    </row>
    <row r="158" spans="1:61" s="70" customFormat="1" ht="15.75" x14ac:dyDescent="0.25">
      <c r="A158" s="101"/>
      <c r="B158" s="152" t="s">
        <v>559</v>
      </c>
      <c r="C158" s="104" t="s">
        <v>288</v>
      </c>
      <c r="D158" s="148">
        <v>95</v>
      </c>
      <c r="E158" s="104" t="s">
        <v>433</v>
      </c>
      <c r="F158" s="97"/>
      <c r="G158" s="97"/>
      <c r="H158" s="97">
        <f t="shared" si="41"/>
        <v>285</v>
      </c>
      <c r="I158" s="97"/>
      <c r="J158" s="97">
        <v>1</v>
      </c>
      <c r="K158" s="97"/>
      <c r="L158" s="97"/>
      <c r="M158" s="97"/>
      <c r="N158" s="97"/>
      <c r="O158" s="97"/>
      <c r="P158" s="97"/>
      <c r="Q158" s="97"/>
      <c r="R158" s="97"/>
      <c r="S158" s="97"/>
      <c r="T158" s="104"/>
      <c r="U158" s="78"/>
      <c r="V158" s="78"/>
      <c r="W158" s="90">
        <f t="shared" si="52"/>
        <v>285</v>
      </c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>
        <v>3</v>
      </c>
      <c r="AI158" s="78"/>
      <c r="AJ158" s="78"/>
      <c r="AK158" s="78"/>
      <c r="AL158" s="78">
        <f t="shared" si="50"/>
        <v>0</v>
      </c>
      <c r="AM158" s="101"/>
      <c r="AN158" s="101"/>
      <c r="AO158" s="101"/>
      <c r="AP158" s="101"/>
      <c r="AQ158" s="78"/>
      <c r="AR158" s="78"/>
      <c r="AS158" s="78"/>
      <c r="AT158" s="78">
        <f t="shared" si="51"/>
        <v>285</v>
      </c>
      <c r="AU158" s="78"/>
      <c r="AV158" s="78"/>
      <c r="AW158" s="78">
        <f t="shared" si="47"/>
        <v>0</v>
      </c>
      <c r="AX158" s="78">
        <f t="shared" si="48"/>
        <v>3</v>
      </c>
      <c r="AY158" s="78">
        <f t="shared" si="49"/>
        <v>0</v>
      </c>
      <c r="AZ158" s="78"/>
      <c r="BA158" s="79"/>
      <c r="BB158" s="114"/>
      <c r="BC158" s="81"/>
      <c r="BD158" s="108"/>
      <c r="BE158" s="109"/>
      <c r="BF158" s="109"/>
      <c r="BG158" s="110"/>
      <c r="BH158" s="110"/>
      <c r="BI158" s="111"/>
    </row>
    <row r="159" spans="1:61" s="70" customFormat="1" ht="15.75" x14ac:dyDescent="0.25">
      <c r="A159" s="101"/>
      <c r="B159" s="152" t="s">
        <v>560</v>
      </c>
      <c r="C159" s="104" t="s">
        <v>226</v>
      </c>
      <c r="D159" s="148">
        <v>95</v>
      </c>
      <c r="E159" s="104" t="s">
        <v>433</v>
      </c>
      <c r="F159" s="97"/>
      <c r="G159" s="97"/>
      <c r="H159" s="97">
        <f t="shared" si="41"/>
        <v>285</v>
      </c>
      <c r="I159" s="97"/>
      <c r="J159" s="97"/>
      <c r="K159" s="97"/>
      <c r="L159" s="97"/>
      <c r="M159" s="97">
        <v>1</v>
      </c>
      <c r="N159" s="97"/>
      <c r="O159" s="97"/>
      <c r="P159" s="97"/>
      <c r="Q159" s="97"/>
      <c r="R159" s="97"/>
      <c r="S159" s="97"/>
      <c r="T159" s="104"/>
      <c r="U159" s="78"/>
      <c r="V159" s="78"/>
      <c r="W159" s="90">
        <f t="shared" si="52"/>
        <v>285</v>
      </c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>
        <v>2</v>
      </c>
      <c r="AI159" s="78">
        <v>6</v>
      </c>
      <c r="AJ159" s="78"/>
      <c r="AK159" s="78"/>
      <c r="AL159" s="78">
        <f t="shared" si="50"/>
        <v>6</v>
      </c>
      <c r="AM159" s="101"/>
      <c r="AN159" s="101"/>
      <c r="AO159" s="101"/>
      <c r="AP159" s="101"/>
      <c r="AQ159" s="78"/>
      <c r="AR159" s="78"/>
      <c r="AS159" s="78"/>
      <c r="AT159" s="78">
        <f t="shared" si="51"/>
        <v>285</v>
      </c>
      <c r="AU159" s="78"/>
      <c r="AV159" s="78"/>
      <c r="AW159" s="78">
        <f t="shared" si="47"/>
        <v>6</v>
      </c>
      <c r="AX159" s="78">
        <f t="shared" si="48"/>
        <v>2</v>
      </c>
      <c r="AY159" s="78">
        <f t="shared" si="49"/>
        <v>0</v>
      </c>
      <c r="AZ159" s="78"/>
      <c r="BA159" s="79"/>
      <c r="BB159" s="114"/>
      <c r="BC159" s="81"/>
      <c r="BD159" s="108"/>
      <c r="BE159" s="109"/>
      <c r="BF159" s="109"/>
      <c r="BG159" s="110"/>
      <c r="BH159" s="110"/>
      <c r="BI159" s="111"/>
    </row>
    <row r="160" spans="1:61" s="70" customFormat="1" ht="15.75" x14ac:dyDescent="0.25">
      <c r="A160" s="101"/>
      <c r="B160" s="152" t="s">
        <v>561</v>
      </c>
      <c r="C160" s="104" t="s">
        <v>288</v>
      </c>
      <c r="D160" s="148">
        <v>95</v>
      </c>
      <c r="E160" s="104" t="s">
        <v>433</v>
      </c>
      <c r="F160" s="97"/>
      <c r="G160" s="97"/>
      <c r="H160" s="97">
        <f t="shared" si="41"/>
        <v>285</v>
      </c>
      <c r="I160" s="97"/>
      <c r="J160" s="97"/>
      <c r="K160" s="97"/>
      <c r="L160" s="97">
        <v>1</v>
      </c>
      <c r="M160" s="97"/>
      <c r="N160" s="97"/>
      <c r="O160" s="97"/>
      <c r="P160" s="97"/>
      <c r="Q160" s="97"/>
      <c r="R160" s="97"/>
      <c r="S160" s="97"/>
      <c r="T160" s="104"/>
      <c r="U160" s="78"/>
      <c r="V160" s="78"/>
      <c r="W160" s="90">
        <f t="shared" si="52"/>
        <v>285</v>
      </c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>
        <v>6</v>
      </c>
      <c r="AI160" s="78"/>
      <c r="AJ160" s="78"/>
      <c r="AK160" s="78"/>
      <c r="AL160" s="78">
        <f t="shared" si="50"/>
        <v>0</v>
      </c>
      <c r="AM160" s="101"/>
      <c r="AN160" s="101"/>
      <c r="AO160" s="101">
        <v>3</v>
      </c>
      <c r="AP160" s="101"/>
      <c r="AQ160" s="78"/>
      <c r="AR160" s="78"/>
      <c r="AS160" s="78"/>
      <c r="AT160" s="78">
        <f t="shared" si="51"/>
        <v>285</v>
      </c>
      <c r="AU160" s="78"/>
      <c r="AV160" s="78"/>
      <c r="AW160" s="78">
        <f t="shared" si="47"/>
        <v>0</v>
      </c>
      <c r="AX160" s="78">
        <f t="shared" si="48"/>
        <v>6</v>
      </c>
      <c r="AY160" s="78">
        <f t="shared" si="49"/>
        <v>0</v>
      </c>
      <c r="AZ160" s="78"/>
      <c r="BA160" s="79"/>
      <c r="BB160" s="114"/>
      <c r="BC160" s="81"/>
      <c r="BD160" s="108"/>
      <c r="BE160" s="109"/>
      <c r="BF160" s="109"/>
      <c r="BG160" s="110"/>
      <c r="BH160" s="110"/>
      <c r="BI160" s="111"/>
    </row>
    <row r="161" spans="1:61" s="70" customFormat="1" ht="15.75" x14ac:dyDescent="0.25">
      <c r="A161" s="101"/>
      <c r="B161" s="152" t="s">
        <v>562</v>
      </c>
      <c r="C161" s="104" t="s">
        <v>288</v>
      </c>
      <c r="D161" s="148">
        <v>95</v>
      </c>
      <c r="E161" s="104" t="s">
        <v>433</v>
      </c>
      <c r="F161" s="97"/>
      <c r="G161" s="97"/>
      <c r="H161" s="97">
        <f t="shared" si="41"/>
        <v>285</v>
      </c>
      <c r="I161" s="97"/>
      <c r="J161" s="97">
        <v>1</v>
      </c>
      <c r="K161" s="97"/>
      <c r="L161" s="97"/>
      <c r="M161" s="97"/>
      <c r="N161" s="97"/>
      <c r="O161" s="97"/>
      <c r="P161" s="97"/>
      <c r="Q161" s="97"/>
      <c r="R161" s="97"/>
      <c r="S161" s="97"/>
      <c r="T161" s="104"/>
      <c r="U161" s="78"/>
      <c r="V161" s="78"/>
      <c r="W161" s="90">
        <f t="shared" si="52"/>
        <v>285</v>
      </c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>
        <v>3</v>
      </c>
      <c r="AI161" s="78"/>
      <c r="AJ161" s="78"/>
      <c r="AK161" s="78"/>
      <c r="AL161" s="78">
        <f t="shared" si="50"/>
        <v>0</v>
      </c>
      <c r="AM161" s="101"/>
      <c r="AN161" s="101"/>
      <c r="AO161" s="101"/>
      <c r="AP161" s="101"/>
      <c r="AQ161" s="78"/>
      <c r="AR161" s="78"/>
      <c r="AS161" s="78"/>
      <c r="AT161" s="78">
        <f t="shared" si="51"/>
        <v>285</v>
      </c>
      <c r="AU161" s="78"/>
      <c r="AV161" s="78"/>
      <c r="AW161" s="78">
        <f t="shared" si="47"/>
        <v>0</v>
      </c>
      <c r="AX161" s="78">
        <f t="shared" si="48"/>
        <v>3</v>
      </c>
      <c r="AY161" s="78">
        <f t="shared" si="49"/>
        <v>0</v>
      </c>
      <c r="AZ161" s="78"/>
      <c r="BA161" s="79"/>
      <c r="BB161" s="114"/>
      <c r="BC161" s="81"/>
      <c r="BD161" s="108"/>
      <c r="BE161" s="109"/>
      <c r="BF161" s="109"/>
      <c r="BG161" s="110"/>
      <c r="BH161" s="110"/>
      <c r="BI161" s="111"/>
    </row>
    <row r="162" spans="1:61" s="70" customFormat="1" ht="15.75" x14ac:dyDescent="0.25">
      <c r="A162" s="101"/>
      <c r="B162" s="152" t="s">
        <v>563</v>
      </c>
      <c r="C162" s="104" t="s">
        <v>288</v>
      </c>
      <c r="D162" s="148">
        <v>95</v>
      </c>
      <c r="E162" s="104" t="s">
        <v>433</v>
      </c>
      <c r="F162" s="97"/>
      <c r="G162" s="97"/>
      <c r="H162" s="97">
        <f t="shared" ref="H162:H225" si="54">D162*3</f>
        <v>285</v>
      </c>
      <c r="I162" s="97"/>
      <c r="J162" s="97">
        <v>1</v>
      </c>
      <c r="K162" s="97"/>
      <c r="L162" s="97"/>
      <c r="M162" s="97"/>
      <c r="N162" s="97"/>
      <c r="O162" s="97"/>
      <c r="P162" s="97"/>
      <c r="Q162" s="97"/>
      <c r="R162" s="97"/>
      <c r="S162" s="97"/>
      <c r="T162" s="104"/>
      <c r="U162" s="78"/>
      <c r="V162" s="78"/>
      <c r="W162" s="90">
        <f t="shared" si="52"/>
        <v>285</v>
      </c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>
        <v>3</v>
      </c>
      <c r="AI162" s="78"/>
      <c r="AJ162" s="78"/>
      <c r="AK162" s="78"/>
      <c r="AL162" s="78">
        <f t="shared" si="50"/>
        <v>0</v>
      </c>
      <c r="AM162" s="101"/>
      <c r="AN162" s="101"/>
      <c r="AO162" s="101"/>
      <c r="AP162" s="101"/>
      <c r="AQ162" s="78"/>
      <c r="AR162" s="78"/>
      <c r="AS162" s="78"/>
      <c r="AT162" s="78">
        <f t="shared" si="51"/>
        <v>285</v>
      </c>
      <c r="AU162" s="78"/>
      <c r="AV162" s="78"/>
      <c r="AW162" s="78">
        <f t="shared" si="47"/>
        <v>0</v>
      </c>
      <c r="AX162" s="78">
        <f t="shared" si="48"/>
        <v>3</v>
      </c>
      <c r="AY162" s="78"/>
      <c r="AZ162" s="78"/>
      <c r="BA162" s="79"/>
      <c r="BB162" s="114"/>
      <c r="BC162" s="81"/>
      <c r="BD162" s="108"/>
      <c r="BE162" s="109"/>
      <c r="BF162" s="109"/>
      <c r="BG162" s="110"/>
      <c r="BH162" s="110"/>
      <c r="BI162" s="111"/>
    </row>
    <row r="163" spans="1:61" s="70" customFormat="1" ht="15.75" x14ac:dyDescent="0.25">
      <c r="A163" s="101"/>
      <c r="B163" s="152" t="s">
        <v>564</v>
      </c>
      <c r="C163" s="104" t="s">
        <v>288</v>
      </c>
      <c r="D163" s="148">
        <v>90</v>
      </c>
      <c r="E163" s="104" t="s">
        <v>433</v>
      </c>
      <c r="F163" s="97"/>
      <c r="G163" s="97"/>
      <c r="H163" s="97">
        <f t="shared" si="54"/>
        <v>270</v>
      </c>
      <c r="I163" s="97"/>
      <c r="J163" s="97">
        <v>1</v>
      </c>
      <c r="K163" s="97"/>
      <c r="L163" s="97"/>
      <c r="M163" s="97"/>
      <c r="N163" s="97"/>
      <c r="O163" s="97"/>
      <c r="P163" s="97"/>
      <c r="Q163" s="97"/>
      <c r="R163" s="97"/>
      <c r="S163" s="97"/>
      <c r="T163" s="104"/>
      <c r="U163" s="78"/>
      <c r="V163" s="78"/>
      <c r="W163" s="90">
        <f t="shared" si="52"/>
        <v>270</v>
      </c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>
        <v>3</v>
      </c>
      <c r="AI163" s="78"/>
      <c r="AJ163" s="78"/>
      <c r="AK163" s="78"/>
      <c r="AL163" s="78">
        <f t="shared" si="50"/>
        <v>0</v>
      </c>
      <c r="AM163" s="101"/>
      <c r="AN163" s="101"/>
      <c r="AO163" s="101"/>
      <c r="AP163" s="101"/>
      <c r="AQ163" s="78"/>
      <c r="AR163" s="78"/>
      <c r="AS163" s="78"/>
      <c r="AT163" s="78">
        <f t="shared" si="51"/>
        <v>270</v>
      </c>
      <c r="AU163" s="78"/>
      <c r="AV163" s="78"/>
      <c r="AW163" s="78">
        <f t="shared" si="47"/>
        <v>0</v>
      </c>
      <c r="AX163" s="78">
        <f t="shared" si="48"/>
        <v>3</v>
      </c>
      <c r="AY163" s="78"/>
      <c r="AZ163" s="78"/>
      <c r="BA163" s="79"/>
      <c r="BB163" s="114"/>
      <c r="BC163" s="81"/>
      <c r="BD163" s="108"/>
      <c r="BE163" s="109"/>
      <c r="BF163" s="109"/>
      <c r="BG163" s="110"/>
      <c r="BH163" s="110"/>
      <c r="BI163" s="111"/>
    </row>
    <row r="164" spans="1:61" s="70" customFormat="1" ht="15.75" x14ac:dyDescent="0.25">
      <c r="A164" s="101"/>
      <c r="B164" s="152" t="s">
        <v>565</v>
      </c>
      <c r="C164" s="104" t="s">
        <v>288</v>
      </c>
      <c r="D164" s="148">
        <v>95</v>
      </c>
      <c r="E164" s="104" t="s">
        <v>433</v>
      </c>
      <c r="F164" s="97"/>
      <c r="G164" s="97"/>
      <c r="H164" s="97">
        <f t="shared" si="54"/>
        <v>285</v>
      </c>
      <c r="I164" s="97"/>
      <c r="J164" s="97">
        <v>1</v>
      </c>
      <c r="K164" s="97"/>
      <c r="L164" s="97"/>
      <c r="M164" s="97"/>
      <c r="N164" s="97"/>
      <c r="O164" s="97"/>
      <c r="P164" s="97"/>
      <c r="Q164" s="97"/>
      <c r="R164" s="97"/>
      <c r="S164" s="97"/>
      <c r="T164" s="104"/>
      <c r="U164" s="78"/>
      <c r="V164" s="78"/>
      <c r="W164" s="90">
        <f t="shared" si="52"/>
        <v>285</v>
      </c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>
        <v>3</v>
      </c>
      <c r="AI164" s="78"/>
      <c r="AJ164" s="78"/>
      <c r="AK164" s="78"/>
      <c r="AL164" s="78">
        <f t="shared" si="50"/>
        <v>0</v>
      </c>
      <c r="AM164" s="101"/>
      <c r="AN164" s="101"/>
      <c r="AO164" s="101"/>
      <c r="AP164" s="101"/>
      <c r="AQ164" s="78"/>
      <c r="AR164" s="78"/>
      <c r="AS164" s="78"/>
      <c r="AT164" s="78">
        <f t="shared" si="51"/>
        <v>285</v>
      </c>
      <c r="AU164" s="78"/>
      <c r="AV164" s="78"/>
      <c r="AW164" s="78">
        <f t="shared" si="47"/>
        <v>0</v>
      </c>
      <c r="AX164" s="78">
        <f t="shared" si="48"/>
        <v>3</v>
      </c>
      <c r="AY164" s="78"/>
      <c r="AZ164" s="78"/>
      <c r="BA164" s="79"/>
      <c r="BB164" s="114"/>
      <c r="BC164" s="81"/>
      <c r="BD164" s="108"/>
      <c r="BE164" s="109"/>
      <c r="BF164" s="109"/>
      <c r="BG164" s="110"/>
      <c r="BH164" s="110"/>
      <c r="BI164" s="111"/>
    </row>
    <row r="165" spans="1:61" s="70" customFormat="1" ht="15.75" x14ac:dyDescent="0.25">
      <c r="A165" s="101"/>
      <c r="B165" s="152" t="s">
        <v>566</v>
      </c>
      <c r="C165" s="104" t="s">
        <v>288</v>
      </c>
      <c r="D165" s="148">
        <v>95</v>
      </c>
      <c r="E165" s="104" t="s">
        <v>433</v>
      </c>
      <c r="F165" s="97"/>
      <c r="G165" s="97"/>
      <c r="H165" s="97">
        <f t="shared" si="54"/>
        <v>285</v>
      </c>
      <c r="I165" s="97"/>
      <c r="J165" s="97">
        <v>1</v>
      </c>
      <c r="K165" s="97"/>
      <c r="L165" s="97"/>
      <c r="M165" s="97"/>
      <c r="N165" s="97"/>
      <c r="O165" s="97"/>
      <c r="P165" s="97"/>
      <c r="Q165" s="97"/>
      <c r="R165" s="97"/>
      <c r="S165" s="97"/>
      <c r="T165" s="104"/>
      <c r="U165" s="78"/>
      <c r="V165" s="78"/>
      <c r="W165" s="90">
        <f t="shared" si="52"/>
        <v>285</v>
      </c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>
        <v>3</v>
      </c>
      <c r="AI165" s="78"/>
      <c r="AJ165" s="78"/>
      <c r="AK165" s="78"/>
      <c r="AL165" s="78">
        <f t="shared" si="50"/>
        <v>0</v>
      </c>
      <c r="AM165" s="101"/>
      <c r="AN165" s="101"/>
      <c r="AO165" s="101"/>
      <c r="AP165" s="101"/>
      <c r="AQ165" s="78"/>
      <c r="AR165" s="78"/>
      <c r="AS165" s="78"/>
      <c r="AT165" s="78">
        <f t="shared" si="51"/>
        <v>285</v>
      </c>
      <c r="AU165" s="78"/>
      <c r="AV165" s="78"/>
      <c r="AW165" s="78">
        <f t="shared" si="47"/>
        <v>0</v>
      </c>
      <c r="AX165" s="78">
        <f t="shared" si="48"/>
        <v>3</v>
      </c>
      <c r="AY165" s="78"/>
      <c r="AZ165" s="78"/>
      <c r="BA165" s="79"/>
      <c r="BB165" s="114"/>
      <c r="BC165" s="81"/>
      <c r="BD165" s="108"/>
      <c r="BE165" s="109"/>
      <c r="BF165" s="109"/>
      <c r="BG165" s="110"/>
      <c r="BH165" s="110"/>
      <c r="BI165" s="111"/>
    </row>
    <row r="166" spans="1:61" s="70" customFormat="1" ht="15.75" x14ac:dyDescent="0.25">
      <c r="A166" s="101"/>
      <c r="B166" s="152" t="s">
        <v>567</v>
      </c>
      <c r="C166" s="104" t="s">
        <v>288</v>
      </c>
      <c r="D166" s="148">
        <v>95</v>
      </c>
      <c r="E166" s="104" t="s">
        <v>433</v>
      </c>
      <c r="F166" s="97"/>
      <c r="G166" s="97"/>
      <c r="H166" s="97">
        <f t="shared" si="54"/>
        <v>285</v>
      </c>
      <c r="I166" s="97"/>
      <c r="J166" s="97"/>
      <c r="K166" s="97"/>
      <c r="L166" s="97">
        <v>1</v>
      </c>
      <c r="M166" s="97"/>
      <c r="N166" s="97"/>
      <c r="O166" s="97"/>
      <c r="P166" s="97"/>
      <c r="Q166" s="97"/>
      <c r="R166" s="97"/>
      <c r="S166" s="97"/>
      <c r="T166" s="104"/>
      <c r="U166" s="78"/>
      <c r="V166" s="78"/>
      <c r="W166" s="90">
        <f t="shared" si="52"/>
        <v>285</v>
      </c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>
        <v>6</v>
      </c>
      <c r="AI166" s="78"/>
      <c r="AJ166" s="78"/>
      <c r="AK166" s="78"/>
      <c r="AL166" s="78">
        <f t="shared" si="50"/>
        <v>0</v>
      </c>
      <c r="AM166" s="101"/>
      <c r="AN166" s="101"/>
      <c r="AO166" s="101"/>
      <c r="AP166" s="101"/>
      <c r="AQ166" s="78"/>
      <c r="AR166" s="78"/>
      <c r="AS166" s="78"/>
      <c r="AT166" s="78">
        <f t="shared" si="51"/>
        <v>285</v>
      </c>
      <c r="AU166" s="78"/>
      <c r="AV166" s="78"/>
      <c r="AW166" s="78">
        <f t="shared" si="47"/>
        <v>0</v>
      </c>
      <c r="AX166" s="78">
        <f t="shared" si="48"/>
        <v>6</v>
      </c>
      <c r="AY166" s="78"/>
      <c r="AZ166" s="78"/>
      <c r="BA166" s="79"/>
      <c r="BB166" s="114"/>
      <c r="BC166" s="81"/>
      <c r="BD166" s="108"/>
      <c r="BE166" s="109"/>
      <c r="BF166" s="109"/>
      <c r="BG166" s="110"/>
      <c r="BH166" s="110"/>
      <c r="BI166" s="111"/>
    </row>
    <row r="167" spans="1:61" s="70" customFormat="1" ht="15.75" x14ac:dyDescent="0.25">
      <c r="A167" s="101"/>
      <c r="B167" s="152" t="s">
        <v>568</v>
      </c>
      <c r="C167" s="104" t="s">
        <v>288</v>
      </c>
      <c r="D167" s="148">
        <v>97</v>
      </c>
      <c r="E167" s="104" t="s">
        <v>433</v>
      </c>
      <c r="F167" s="97"/>
      <c r="G167" s="97"/>
      <c r="H167" s="97">
        <f t="shared" si="54"/>
        <v>291</v>
      </c>
      <c r="I167" s="97"/>
      <c r="J167" s="97">
        <v>1</v>
      </c>
      <c r="K167" s="97"/>
      <c r="L167" s="97"/>
      <c r="M167" s="97"/>
      <c r="N167" s="97"/>
      <c r="O167" s="97"/>
      <c r="P167" s="97"/>
      <c r="Q167" s="97"/>
      <c r="R167" s="97"/>
      <c r="S167" s="97"/>
      <c r="T167" s="104"/>
      <c r="U167" s="78"/>
      <c r="V167" s="78"/>
      <c r="W167" s="90">
        <f t="shared" si="52"/>
        <v>291</v>
      </c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>
        <v>3</v>
      </c>
      <c r="AI167" s="78"/>
      <c r="AJ167" s="78"/>
      <c r="AK167" s="78"/>
      <c r="AL167" s="78">
        <f t="shared" si="50"/>
        <v>0</v>
      </c>
      <c r="AM167" s="101"/>
      <c r="AN167" s="101"/>
      <c r="AO167" s="101"/>
      <c r="AP167" s="101"/>
      <c r="AQ167" s="78"/>
      <c r="AR167" s="78"/>
      <c r="AS167" s="78"/>
      <c r="AT167" s="78">
        <f t="shared" si="51"/>
        <v>291</v>
      </c>
      <c r="AU167" s="78"/>
      <c r="AV167" s="78"/>
      <c r="AW167" s="78">
        <f t="shared" si="47"/>
        <v>0</v>
      </c>
      <c r="AX167" s="78">
        <f t="shared" si="48"/>
        <v>3</v>
      </c>
      <c r="AY167" s="78"/>
      <c r="AZ167" s="78"/>
      <c r="BA167" s="79"/>
      <c r="BB167" s="114"/>
      <c r="BC167" s="81"/>
      <c r="BD167" s="108"/>
      <c r="BE167" s="109"/>
      <c r="BF167" s="109"/>
      <c r="BG167" s="110"/>
      <c r="BH167" s="110"/>
      <c r="BI167" s="111"/>
    </row>
    <row r="168" spans="1:61" s="70" customFormat="1" ht="15.75" x14ac:dyDescent="0.25">
      <c r="A168" s="101"/>
      <c r="B168" s="152" t="s">
        <v>569</v>
      </c>
      <c r="C168" s="104" t="s">
        <v>226</v>
      </c>
      <c r="D168" s="148">
        <v>98</v>
      </c>
      <c r="E168" s="104" t="s">
        <v>433</v>
      </c>
      <c r="F168" s="97"/>
      <c r="G168" s="97"/>
      <c r="H168" s="97">
        <f t="shared" si="54"/>
        <v>294</v>
      </c>
      <c r="I168" s="97"/>
      <c r="J168" s="97"/>
      <c r="K168" s="97"/>
      <c r="L168" s="97"/>
      <c r="M168" s="97"/>
      <c r="N168" s="97"/>
      <c r="O168" s="97"/>
      <c r="P168" s="97"/>
      <c r="Q168" s="97"/>
      <c r="R168" s="97">
        <v>1</v>
      </c>
      <c r="S168" s="97"/>
      <c r="T168" s="104"/>
      <c r="U168" s="78"/>
      <c r="V168" s="78"/>
      <c r="W168" s="90">
        <f t="shared" si="52"/>
        <v>294</v>
      </c>
      <c r="X168" s="78"/>
      <c r="Y168" s="78"/>
      <c r="Z168" s="78"/>
      <c r="AA168" s="78"/>
      <c r="AB168" s="78"/>
      <c r="AC168" s="78"/>
      <c r="AD168" s="78"/>
      <c r="AE168" s="78">
        <v>3</v>
      </c>
      <c r="AF168" s="78"/>
      <c r="AG168" s="78">
        <v>1</v>
      </c>
      <c r="AH168" s="78">
        <v>2</v>
      </c>
      <c r="AI168" s="78">
        <v>6</v>
      </c>
      <c r="AJ168" s="78"/>
      <c r="AK168" s="78"/>
      <c r="AL168" s="78">
        <f t="shared" si="50"/>
        <v>6</v>
      </c>
      <c r="AM168" s="101"/>
      <c r="AN168" s="101">
        <v>3</v>
      </c>
      <c r="AO168" s="101">
        <v>3</v>
      </c>
      <c r="AP168" s="101"/>
      <c r="AQ168" s="78"/>
      <c r="AR168" s="78"/>
      <c r="AS168" s="78"/>
      <c r="AT168" s="78">
        <f t="shared" si="51"/>
        <v>294</v>
      </c>
      <c r="AU168" s="78"/>
      <c r="AV168" s="78"/>
      <c r="AW168" s="78">
        <f t="shared" si="47"/>
        <v>6</v>
      </c>
      <c r="AX168" s="78">
        <f t="shared" si="48"/>
        <v>2</v>
      </c>
      <c r="AY168" s="78"/>
      <c r="AZ168" s="78"/>
      <c r="BA168" s="79"/>
      <c r="BB168" s="114"/>
      <c r="BC168" s="81"/>
      <c r="BD168" s="108"/>
      <c r="BE168" s="109"/>
      <c r="BF168" s="109"/>
      <c r="BG168" s="110"/>
      <c r="BH168" s="110"/>
      <c r="BI168" s="111"/>
    </row>
    <row r="169" spans="1:61" s="70" customFormat="1" ht="15.75" x14ac:dyDescent="0.25">
      <c r="A169" s="101"/>
      <c r="B169" s="152" t="s">
        <v>570</v>
      </c>
      <c r="C169" s="104" t="s">
        <v>288</v>
      </c>
      <c r="D169" s="148">
        <v>95</v>
      </c>
      <c r="E169" s="104" t="s">
        <v>433</v>
      </c>
      <c r="F169" s="97"/>
      <c r="G169" s="97"/>
      <c r="H169" s="97">
        <f t="shared" si="54"/>
        <v>285</v>
      </c>
      <c r="I169" s="97"/>
      <c r="J169" s="97">
        <v>1</v>
      </c>
      <c r="K169" s="97"/>
      <c r="L169" s="97"/>
      <c r="M169" s="97"/>
      <c r="N169" s="97"/>
      <c r="O169" s="97"/>
      <c r="P169" s="97"/>
      <c r="Q169" s="97"/>
      <c r="R169" s="97"/>
      <c r="S169" s="97"/>
      <c r="T169" s="104"/>
      <c r="U169" s="78"/>
      <c r="V169" s="78"/>
      <c r="W169" s="90">
        <f t="shared" si="52"/>
        <v>285</v>
      </c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>
        <v>3</v>
      </c>
      <c r="AI169" s="78"/>
      <c r="AJ169" s="78"/>
      <c r="AK169" s="78"/>
      <c r="AL169" s="78">
        <f t="shared" si="50"/>
        <v>0</v>
      </c>
      <c r="AM169" s="101"/>
      <c r="AN169" s="101"/>
      <c r="AO169" s="101"/>
      <c r="AP169" s="101"/>
      <c r="AQ169" s="78"/>
      <c r="AR169" s="78"/>
      <c r="AS169" s="78"/>
      <c r="AT169" s="78">
        <f t="shared" si="51"/>
        <v>285</v>
      </c>
      <c r="AU169" s="78"/>
      <c r="AV169" s="78"/>
      <c r="AW169" s="78">
        <f t="shared" si="47"/>
        <v>0</v>
      </c>
      <c r="AX169" s="78">
        <f t="shared" si="48"/>
        <v>3</v>
      </c>
      <c r="AY169" s="78"/>
      <c r="AZ169" s="78"/>
      <c r="BA169" s="79"/>
      <c r="BB169" s="114"/>
      <c r="BC169" s="81"/>
      <c r="BD169" s="108"/>
      <c r="BE169" s="109"/>
      <c r="BF169" s="109"/>
      <c r="BG169" s="110"/>
      <c r="BH169" s="110"/>
      <c r="BI169" s="111"/>
    </row>
    <row r="170" spans="1:61" s="70" customFormat="1" ht="15.75" x14ac:dyDescent="0.25">
      <c r="A170" s="101"/>
      <c r="B170" s="152" t="s">
        <v>571</v>
      </c>
      <c r="C170" s="104" t="s">
        <v>288</v>
      </c>
      <c r="D170" s="148">
        <v>102</v>
      </c>
      <c r="E170" s="104" t="s">
        <v>433</v>
      </c>
      <c r="F170" s="97"/>
      <c r="G170" s="97"/>
      <c r="H170" s="97">
        <f t="shared" si="54"/>
        <v>306</v>
      </c>
      <c r="I170" s="97"/>
      <c r="J170" s="97">
        <v>1</v>
      </c>
      <c r="K170" s="97"/>
      <c r="L170" s="97"/>
      <c r="M170" s="97"/>
      <c r="N170" s="97"/>
      <c r="O170" s="97"/>
      <c r="P170" s="97"/>
      <c r="Q170" s="97"/>
      <c r="R170" s="97"/>
      <c r="S170" s="97"/>
      <c r="T170" s="104"/>
      <c r="U170" s="78"/>
      <c r="V170" s="78"/>
      <c r="W170" s="90">
        <f t="shared" si="52"/>
        <v>306</v>
      </c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>
        <v>3</v>
      </c>
      <c r="AI170" s="78"/>
      <c r="AJ170" s="78"/>
      <c r="AK170" s="78"/>
      <c r="AL170" s="78">
        <f t="shared" si="50"/>
        <v>0</v>
      </c>
      <c r="AM170" s="101"/>
      <c r="AN170" s="101"/>
      <c r="AO170" s="101"/>
      <c r="AP170" s="101"/>
      <c r="AQ170" s="78"/>
      <c r="AR170" s="78"/>
      <c r="AS170" s="78"/>
      <c r="AT170" s="78">
        <f t="shared" si="51"/>
        <v>306</v>
      </c>
      <c r="AU170" s="78"/>
      <c r="AV170" s="78"/>
      <c r="AW170" s="78">
        <f t="shared" si="47"/>
        <v>0</v>
      </c>
      <c r="AX170" s="78">
        <f t="shared" si="48"/>
        <v>3</v>
      </c>
      <c r="AY170" s="78"/>
      <c r="AZ170" s="78"/>
      <c r="BA170" s="79"/>
      <c r="BB170" s="114"/>
      <c r="BC170" s="81"/>
      <c r="BD170" s="108"/>
      <c r="BE170" s="109"/>
      <c r="BF170" s="109"/>
      <c r="BG170" s="110"/>
      <c r="BH170" s="110"/>
      <c r="BI170" s="111"/>
    </row>
    <row r="171" spans="1:61" s="70" customFormat="1" ht="15.75" x14ac:dyDescent="0.25">
      <c r="A171" s="101"/>
      <c r="B171" s="152" t="s">
        <v>572</v>
      </c>
      <c r="C171" s="104" t="s">
        <v>288</v>
      </c>
      <c r="D171" s="148">
        <f>95+1</f>
        <v>96</v>
      </c>
      <c r="E171" s="104" t="s">
        <v>433</v>
      </c>
      <c r="F171" s="97"/>
      <c r="G171" s="97"/>
      <c r="H171" s="97">
        <f t="shared" si="54"/>
        <v>288</v>
      </c>
      <c r="I171" s="97"/>
      <c r="J171" s="97">
        <v>1</v>
      </c>
      <c r="K171" s="97"/>
      <c r="L171" s="97"/>
      <c r="M171" s="97"/>
      <c r="N171" s="97"/>
      <c r="O171" s="97"/>
      <c r="P171" s="97"/>
      <c r="Q171" s="97"/>
      <c r="R171" s="97"/>
      <c r="S171" s="97"/>
      <c r="T171" s="104"/>
      <c r="U171" s="78"/>
      <c r="V171" s="78"/>
      <c r="W171" s="90">
        <f t="shared" si="52"/>
        <v>288</v>
      </c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>
        <v>3</v>
      </c>
      <c r="AI171" s="78"/>
      <c r="AJ171" s="78"/>
      <c r="AK171" s="78"/>
      <c r="AL171" s="78">
        <f t="shared" si="50"/>
        <v>0</v>
      </c>
      <c r="AM171" s="101"/>
      <c r="AN171" s="101"/>
      <c r="AO171" s="101"/>
      <c r="AP171" s="101"/>
      <c r="AQ171" s="78"/>
      <c r="AR171" s="78"/>
      <c r="AS171" s="78"/>
      <c r="AT171" s="78">
        <f t="shared" si="51"/>
        <v>288</v>
      </c>
      <c r="AU171" s="78"/>
      <c r="AV171" s="78"/>
      <c r="AW171" s="78">
        <f t="shared" si="47"/>
        <v>0</v>
      </c>
      <c r="AX171" s="78">
        <f t="shared" si="48"/>
        <v>3</v>
      </c>
      <c r="AY171" s="78"/>
      <c r="AZ171" s="78"/>
      <c r="BA171" s="79"/>
      <c r="BB171" s="114"/>
      <c r="BC171" s="81"/>
      <c r="BD171" s="108"/>
      <c r="BE171" s="109"/>
      <c r="BF171" s="109"/>
      <c r="BG171" s="110"/>
      <c r="BH171" s="110"/>
      <c r="BI171" s="111"/>
    </row>
    <row r="172" spans="1:61" s="70" customFormat="1" ht="15.75" x14ac:dyDescent="0.25">
      <c r="A172" s="101"/>
      <c r="B172" s="152" t="s">
        <v>573</v>
      </c>
      <c r="C172" s="104" t="s">
        <v>288</v>
      </c>
      <c r="D172" s="148">
        <f>95+1</f>
        <v>96</v>
      </c>
      <c r="E172" s="104" t="s">
        <v>433</v>
      </c>
      <c r="F172" s="97"/>
      <c r="G172" s="97"/>
      <c r="H172" s="97">
        <f t="shared" si="54"/>
        <v>288</v>
      </c>
      <c r="I172" s="97"/>
      <c r="J172" s="97">
        <v>1</v>
      </c>
      <c r="K172" s="97"/>
      <c r="L172" s="97"/>
      <c r="M172" s="97"/>
      <c r="N172" s="97"/>
      <c r="O172" s="97"/>
      <c r="P172" s="97"/>
      <c r="Q172" s="97"/>
      <c r="R172" s="97"/>
      <c r="S172" s="97"/>
      <c r="T172" s="104"/>
      <c r="U172" s="78"/>
      <c r="V172" s="78"/>
      <c r="W172" s="90">
        <f t="shared" si="52"/>
        <v>288</v>
      </c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>
        <v>3</v>
      </c>
      <c r="AI172" s="78"/>
      <c r="AJ172" s="78"/>
      <c r="AK172" s="78"/>
      <c r="AL172" s="78">
        <f t="shared" si="50"/>
        <v>0</v>
      </c>
      <c r="AM172" s="101"/>
      <c r="AN172" s="101"/>
      <c r="AO172" s="101"/>
      <c r="AP172" s="101"/>
      <c r="AQ172" s="78"/>
      <c r="AR172" s="78"/>
      <c r="AS172" s="78"/>
      <c r="AT172" s="78">
        <f t="shared" si="51"/>
        <v>288</v>
      </c>
      <c r="AU172" s="78"/>
      <c r="AV172" s="78"/>
      <c r="AW172" s="78">
        <f t="shared" ref="AW172:AW180" si="55">AI172</f>
        <v>0</v>
      </c>
      <c r="AX172" s="78">
        <f t="shared" ref="AX172:AX180" si="56">AH172</f>
        <v>3</v>
      </c>
      <c r="AY172" s="78"/>
      <c r="AZ172" s="78"/>
      <c r="BA172" s="79"/>
      <c r="BB172" s="114"/>
      <c r="BC172" s="81"/>
      <c r="BD172" s="108"/>
      <c r="BE172" s="109"/>
      <c r="BF172" s="109"/>
      <c r="BG172" s="110"/>
      <c r="BH172" s="110"/>
      <c r="BI172" s="111"/>
    </row>
    <row r="173" spans="1:61" s="70" customFormat="1" ht="15.75" x14ac:dyDescent="0.25">
      <c r="A173" s="101"/>
      <c r="B173" s="152" t="s">
        <v>574</v>
      </c>
      <c r="C173" s="104" t="s">
        <v>288</v>
      </c>
      <c r="D173" s="148">
        <f>95+1</f>
        <v>96</v>
      </c>
      <c r="E173" s="104" t="s">
        <v>433</v>
      </c>
      <c r="F173" s="97"/>
      <c r="G173" s="97"/>
      <c r="H173" s="97">
        <f t="shared" si="54"/>
        <v>288</v>
      </c>
      <c r="I173" s="97"/>
      <c r="J173" s="97">
        <v>1</v>
      </c>
      <c r="K173" s="97"/>
      <c r="L173" s="97"/>
      <c r="M173" s="97"/>
      <c r="N173" s="97"/>
      <c r="O173" s="97"/>
      <c r="P173" s="97"/>
      <c r="Q173" s="97"/>
      <c r="R173" s="97"/>
      <c r="S173" s="97"/>
      <c r="T173" s="104"/>
      <c r="U173" s="78"/>
      <c r="V173" s="78"/>
      <c r="W173" s="90">
        <f t="shared" si="52"/>
        <v>288</v>
      </c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>
        <v>3</v>
      </c>
      <c r="AI173" s="78"/>
      <c r="AJ173" s="78"/>
      <c r="AK173" s="78"/>
      <c r="AL173" s="78">
        <f t="shared" ref="AL173:AL236" si="57">AI173</f>
        <v>0</v>
      </c>
      <c r="AM173" s="101"/>
      <c r="AN173" s="101"/>
      <c r="AO173" s="101"/>
      <c r="AP173" s="101"/>
      <c r="AQ173" s="78"/>
      <c r="AR173" s="78"/>
      <c r="AS173" s="78"/>
      <c r="AT173" s="78">
        <f t="shared" ref="AT173:AT180" si="58">H173</f>
        <v>288</v>
      </c>
      <c r="AU173" s="78"/>
      <c r="AV173" s="78"/>
      <c r="AW173" s="78">
        <f t="shared" si="55"/>
        <v>0</v>
      </c>
      <c r="AX173" s="78">
        <f t="shared" si="56"/>
        <v>3</v>
      </c>
      <c r="AY173" s="78"/>
      <c r="AZ173" s="78"/>
      <c r="BA173" s="79"/>
      <c r="BB173" s="114"/>
      <c r="BC173" s="81"/>
      <c r="BD173" s="108"/>
      <c r="BE173" s="109"/>
      <c r="BF173" s="109"/>
      <c r="BG173" s="110"/>
      <c r="BH173" s="110"/>
      <c r="BI173" s="111"/>
    </row>
    <row r="174" spans="1:61" s="70" customFormat="1" ht="15.75" x14ac:dyDescent="0.25">
      <c r="A174" s="101"/>
      <c r="B174" s="152" t="s">
        <v>575</v>
      </c>
      <c r="C174" s="104" t="s">
        <v>288</v>
      </c>
      <c r="D174" s="148">
        <f>95+1</f>
        <v>96</v>
      </c>
      <c r="E174" s="104" t="s">
        <v>433</v>
      </c>
      <c r="F174" s="97"/>
      <c r="G174" s="97"/>
      <c r="H174" s="97">
        <f t="shared" si="54"/>
        <v>288</v>
      </c>
      <c r="I174" s="97"/>
      <c r="J174" s="97">
        <v>1</v>
      </c>
      <c r="K174" s="97"/>
      <c r="L174" s="97"/>
      <c r="M174" s="97"/>
      <c r="N174" s="97"/>
      <c r="O174" s="97"/>
      <c r="P174" s="97"/>
      <c r="Q174" s="97"/>
      <c r="R174" s="97"/>
      <c r="S174" s="97"/>
      <c r="T174" s="104"/>
      <c r="U174" s="78"/>
      <c r="V174" s="78"/>
      <c r="W174" s="90">
        <f t="shared" ref="W174:W180" si="59">H174</f>
        <v>288</v>
      </c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>
        <v>3</v>
      </c>
      <c r="AI174" s="78"/>
      <c r="AJ174" s="78"/>
      <c r="AK174" s="78"/>
      <c r="AL174" s="78">
        <f t="shared" si="57"/>
        <v>0</v>
      </c>
      <c r="AM174" s="101"/>
      <c r="AN174" s="101"/>
      <c r="AO174" s="101"/>
      <c r="AP174" s="101"/>
      <c r="AQ174" s="78"/>
      <c r="AR174" s="78"/>
      <c r="AS174" s="78"/>
      <c r="AT174" s="78">
        <f t="shared" si="58"/>
        <v>288</v>
      </c>
      <c r="AU174" s="78"/>
      <c r="AV174" s="78"/>
      <c r="AW174" s="78">
        <f t="shared" si="55"/>
        <v>0</v>
      </c>
      <c r="AX174" s="78">
        <f t="shared" si="56"/>
        <v>3</v>
      </c>
      <c r="AY174" s="78"/>
      <c r="AZ174" s="78"/>
      <c r="BA174" s="79"/>
      <c r="BB174" s="114"/>
      <c r="BC174" s="81"/>
      <c r="BD174" s="108"/>
      <c r="BE174" s="109"/>
      <c r="BF174" s="109"/>
      <c r="BG174" s="110"/>
      <c r="BH174" s="110"/>
      <c r="BI174" s="111"/>
    </row>
    <row r="175" spans="1:61" s="70" customFormat="1" ht="15.75" x14ac:dyDescent="0.25">
      <c r="A175" s="101"/>
      <c r="B175" s="152" t="s">
        <v>576</v>
      </c>
      <c r="C175" s="104" t="s">
        <v>226</v>
      </c>
      <c r="D175" s="148">
        <v>91</v>
      </c>
      <c r="E175" s="104" t="s">
        <v>433</v>
      </c>
      <c r="F175" s="97"/>
      <c r="G175" s="97"/>
      <c r="H175" s="97">
        <f t="shared" si="54"/>
        <v>273</v>
      </c>
      <c r="I175" s="97"/>
      <c r="J175" s="97"/>
      <c r="K175" s="97"/>
      <c r="L175" s="97"/>
      <c r="M175" s="97">
        <v>1</v>
      </c>
      <c r="N175" s="97"/>
      <c r="O175" s="97"/>
      <c r="P175" s="97"/>
      <c r="Q175" s="97"/>
      <c r="R175" s="97"/>
      <c r="S175" s="97"/>
      <c r="T175" s="104"/>
      <c r="U175" s="78"/>
      <c r="V175" s="78"/>
      <c r="W175" s="90">
        <f t="shared" si="59"/>
        <v>273</v>
      </c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>
        <v>2</v>
      </c>
      <c r="AI175" s="78">
        <v>6</v>
      </c>
      <c r="AJ175" s="78"/>
      <c r="AK175" s="78"/>
      <c r="AL175" s="78">
        <f t="shared" si="57"/>
        <v>6</v>
      </c>
      <c r="AM175" s="101"/>
      <c r="AN175" s="101"/>
      <c r="AO175" s="101"/>
      <c r="AP175" s="101"/>
      <c r="AQ175" s="78"/>
      <c r="AR175" s="78"/>
      <c r="AS175" s="78"/>
      <c r="AT175" s="78">
        <f t="shared" si="58"/>
        <v>273</v>
      </c>
      <c r="AU175" s="78"/>
      <c r="AV175" s="78"/>
      <c r="AW175" s="78">
        <f t="shared" si="55"/>
        <v>6</v>
      </c>
      <c r="AX175" s="78">
        <f t="shared" si="56"/>
        <v>2</v>
      </c>
      <c r="AY175" s="78"/>
      <c r="AZ175" s="78"/>
      <c r="BA175" s="79"/>
      <c r="BB175" s="114"/>
      <c r="BC175" s="81"/>
      <c r="BD175" s="108"/>
      <c r="BE175" s="109"/>
      <c r="BF175" s="109"/>
      <c r="BG175" s="110"/>
      <c r="BH175" s="110"/>
      <c r="BI175" s="111"/>
    </row>
    <row r="176" spans="1:61" s="70" customFormat="1" ht="15.75" x14ac:dyDescent="0.25">
      <c r="A176" s="101"/>
      <c r="B176" s="152" t="s">
        <v>577</v>
      </c>
      <c r="C176" s="104" t="s">
        <v>288</v>
      </c>
      <c r="D176" s="148">
        <v>95</v>
      </c>
      <c r="E176" s="104" t="s">
        <v>433</v>
      </c>
      <c r="F176" s="97"/>
      <c r="G176" s="97"/>
      <c r="H176" s="97">
        <f t="shared" si="54"/>
        <v>285</v>
      </c>
      <c r="I176" s="97"/>
      <c r="J176" s="97">
        <v>1</v>
      </c>
      <c r="K176" s="97"/>
      <c r="L176" s="97"/>
      <c r="M176" s="97"/>
      <c r="N176" s="97"/>
      <c r="O176" s="97"/>
      <c r="P176" s="97"/>
      <c r="Q176" s="97"/>
      <c r="R176" s="97"/>
      <c r="S176" s="97"/>
      <c r="T176" s="104"/>
      <c r="U176" s="78"/>
      <c r="V176" s="78"/>
      <c r="W176" s="90">
        <f t="shared" si="59"/>
        <v>285</v>
      </c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>
        <v>3</v>
      </c>
      <c r="AI176" s="78"/>
      <c r="AJ176" s="78"/>
      <c r="AK176" s="78"/>
      <c r="AL176" s="78">
        <f t="shared" si="57"/>
        <v>0</v>
      </c>
      <c r="AM176" s="101"/>
      <c r="AN176" s="101"/>
      <c r="AO176" s="101">
        <v>3</v>
      </c>
      <c r="AP176" s="101"/>
      <c r="AQ176" s="78"/>
      <c r="AR176" s="78"/>
      <c r="AS176" s="78"/>
      <c r="AT176" s="78">
        <f t="shared" si="58"/>
        <v>285</v>
      </c>
      <c r="AU176" s="78"/>
      <c r="AV176" s="78"/>
      <c r="AW176" s="78">
        <f t="shared" si="55"/>
        <v>0</v>
      </c>
      <c r="AX176" s="78">
        <f t="shared" si="56"/>
        <v>3</v>
      </c>
      <c r="AY176" s="78"/>
      <c r="AZ176" s="78"/>
      <c r="BA176" s="79"/>
      <c r="BB176" s="114"/>
      <c r="BC176" s="81"/>
      <c r="BD176" s="108"/>
      <c r="BE176" s="109"/>
      <c r="BF176" s="109"/>
      <c r="BG176" s="110"/>
      <c r="BH176" s="110"/>
      <c r="BI176" s="111"/>
    </row>
    <row r="177" spans="1:61" s="70" customFormat="1" ht="15.75" x14ac:dyDescent="0.25">
      <c r="A177" s="101"/>
      <c r="B177" s="152" t="s">
        <v>578</v>
      </c>
      <c r="C177" s="104" t="s">
        <v>226</v>
      </c>
      <c r="D177" s="148">
        <v>95</v>
      </c>
      <c r="E177" s="104" t="s">
        <v>433</v>
      </c>
      <c r="F177" s="97"/>
      <c r="G177" s="97"/>
      <c r="H177" s="97">
        <f t="shared" si="54"/>
        <v>285</v>
      </c>
      <c r="I177" s="97"/>
      <c r="J177" s="97"/>
      <c r="K177" s="97"/>
      <c r="L177" s="97"/>
      <c r="M177" s="97">
        <v>1</v>
      </c>
      <c r="N177" s="97"/>
      <c r="O177" s="97"/>
      <c r="P177" s="97"/>
      <c r="Q177" s="97"/>
      <c r="R177" s="97"/>
      <c r="S177" s="97"/>
      <c r="T177" s="104"/>
      <c r="U177" s="78"/>
      <c r="V177" s="78"/>
      <c r="W177" s="90">
        <f t="shared" si="59"/>
        <v>285</v>
      </c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>
        <v>2</v>
      </c>
      <c r="AI177" s="78">
        <v>6</v>
      </c>
      <c r="AJ177" s="78"/>
      <c r="AK177" s="78"/>
      <c r="AL177" s="78">
        <f t="shared" si="57"/>
        <v>6</v>
      </c>
      <c r="AM177" s="101"/>
      <c r="AN177" s="101"/>
      <c r="AO177" s="101"/>
      <c r="AP177" s="101"/>
      <c r="AQ177" s="78"/>
      <c r="AR177" s="78"/>
      <c r="AS177" s="78"/>
      <c r="AT177" s="78">
        <f t="shared" si="58"/>
        <v>285</v>
      </c>
      <c r="AU177" s="78"/>
      <c r="AV177" s="78"/>
      <c r="AW177" s="78">
        <f t="shared" si="55"/>
        <v>6</v>
      </c>
      <c r="AX177" s="78">
        <f t="shared" si="56"/>
        <v>2</v>
      </c>
      <c r="AY177" s="78"/>
      <c r="AZ177" s="78"/>
      <c r="BA177" s="79"/>
      <c r="BB177" s="114"/>
      <c r="BC177" s="81"/>
      <c r="BD177" s="108"/>
      <c r="BE177" s="109"/>
      <c r="BF177" s="109"/>
      <c r="BG177" s="110"/>
      <c r="BH177" s="110"/>
      <c r="BI177" s="111"/>
    </row>
    <row r="178" spans="1:61" s="70" customFormat="1" ht="15.75" x14ac:dyDescent="0.25">
      <c r="A178" s="101"/>
      <c r="B178" s="152" t="s">
        <v>579</v>
      </c>
      <c r="C178" s="104" t="s">
        <v>44</v>
      </c>
      <c r="D178" s="148">
        <v>90</v>
      </c>
      <c r="E178" s="104" t="s">
        <v>433</v>
      </c>
      <c r="F178" s="97"/>
      <c r="G178" s="97"/>
      <c r="H178" s="97">
        <f t="shared" si="54"/>
        <v>270</v>
      </c>
      <c r="I178" s="97"/>
      <c r="J178" s="97"/>
      <c r="K178" s="97">
        <v>1</v>
      </c>
      <c r="L178" s="97"/>
      <c r="M178" s="97">
        <v>1</v>
      </c>
      <c r="N178" s="97"/>
      <c r="O178" s="97"/>
      <c r="P178" s="97"/>
      <c r="Q178" s="97"/>
      <c r="R178" s="97"/>
      <c r="S178" s="97"/>
      <c r="T178" s="104"/>
      <c r="U178" s="78"/>
      <c r="V178" s="78"/>
      <c r="W178" s="90">
        <f t="shared" si="59"/>
        <v>270</v>
      </c>
      <c r="X178" s="78"/>
      <c r="Y178" s="78"/>
      <c r="Z178" s="78"/>
      <c r="AA178" s="78">
        <v>6</v>
      </c>
      <c r="AB178" s="78"/>
      <c r="AC178" s="78">
        <v>3</v>
      </c>
      <c r="AD178" s="78"/>
      <c r="AE178" s="78"/>
      <c r="AF178" s="78"/>
      <c r="AG178" s="78"/>
      <c r="AH178" s="78">
        <v>3</v>
      </c>
      <c r="AI178" s="78">
        <v>3</v>
      </c>
      <c r="AJ178" s="78"/>
      <c r="AK178" s="78"/>
      <c r="AL178" s="78">
        <f t="shared" si="57"/>
        <v>3</v>
      </c>
      <c r="AM178" s="101"/>
      <c r="AN178" s="101"/>
      <c r="AO178" s="101"/>
      <c r="AP178" s="101"/>
      <c r="AQ178" s="78"/>
      <c r="AR178" s="78"/>
      <c r="AS178" s="78"/>
      <c r="AT178" s="78">
        <f t="shared" si="58"/>
        <v>270</v>
      </c>
      <c r="AU178" s="78"/>
      <c r="AV178" s="78"/>
      <c r="AW178" s="78">
        <f t="shared" si="55"/>
        <v>3</v>
      </c>
      <c r="AX178" s="78">
        <f t="shared" si="56"/>
        <v>3</v>
      </c>
      <c r="AY178" s="78"/>
      <c r="AZ178" s="78">
        <v>12</v>
      </c>
      <c r="BA178" s="79"/>
      <c r="BB178" s="114"/>
      <c r="BC178" s="81"/>
      <c r="BD178" s="108"/>
      <c r="BE178" s="109"/>
      <c r="BF178" s="109"/>
      <c r="BG178" s="110"/>
      <c r="BH178" s="110"/>
      <c r="BI178" s="111"/>
    </row>
    <row r="179" spans="1:61" s="70" customFormat="1" ht="15.75" x14ac:dyDescent="0.25">
      <c r="A179" s="101"/>
      <c r="B179" s="64" t="s">
        <v>531</v>
      </c>
      <c r="C179" s="104" t="s">
        <v>307</v>
      </c>
      <c r="D179" s="148"/>
      <c r="E179" s="104" t="s">
        <v>433</v>
      </c>
      <c r="F179" s="97"/>
      <c r="G179" s="97"/>
      <c r="H179" s="97">
        <f t="shared" si="54"/>
        <v>0</v>
      </c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104"/>
      <c r="U179" s="78"/>
      <c r="V179" s="78"/>
      <c r="W179" s="90">
        <f t="shared" si="59"/>
        <v>0</v>
      </c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>
        <f t="shared" si="57"/>
        <v>0</v>
      </c>
      <c r="AM179" s="101"/>
      <c r="AN179" s="101"/>
      <c r="AO179" s="101"/>
      <c r="AP179" s="101"/>
      <c r="AQ179" s="78"/>
      <c r="AR179" s="78"/>
      <c r="AS179" s="78"/>
      <c r="AT179" s="78">
        <f t="shared" si="58"/>
        <v>0</v>
      </c>
      <c r="AU179" s="78"/>
      <c r="AV179" s="78"/>
      <c r="AW179" s="78">
        <f t="shared" si="55"/>
        <v>0</v>
      </c>
      <c r="AX179" s="78">
        <f t="shared" si="56"/>
        <v>0</v>
      </c>
      <c r="AY179" s="78"/>
      <c r="AZ179" s="78"/>
      <c r="BA179" s="79"/>
      <c r="BB179" s="114"/>
      <c r="BC179" s="81"/>
      <c r="BD179" s="108"/>
      <c r="BE179" s="109"/>
      <c r="BF179" s="109"/>
      <c r="BG179" s="110"/>
      <c r="BH179" s="110"/>
      <c r="BI179" s="111"/>
    </row>
    <row r="180" spans="1:61" s="70" customFormat="1" ht="15.75" x14ac:dyDescent="0.25">
      <c r="A180" s="101"/>
      <c r="B180" s="64" t="s">
        <v>580</v>
      </c>
      <c r="C180" s="104" t="s">
        <v>44</v>
      </c>
      <c r="D180" s="148">
        <v>26</v>
      </c>
      <c r="E180" s="104" t="s">
        <v>433</v>
      </c>
      <c r="F180" s="97"/>
      <c r="G180" s="97"/>
      <c r="H180" s="97">
        <f t="shared" si="54"/>
        <v>78</v>
      </c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104"/>
      <c r="U180" s="78"/>
      <c r="V180" s="78"/>
      <c r="W180" s="90">
        <f t="shared" si="59"/>
        <v>78</v>
      </c>
      <c r="X180" s="78"/>
      <c r="Y180" s="78"/>
      <c r="Z180" s="78"/>
      <c r="AA180" s="78">
        <v>6</v>
      </c>
      <c r="AB180" s="78"/>
      <c r="AC180" s="78">
        <v>3</v>
      </c>
      <c r="AD180" s="78"/>
      <c r="AE180" s="78"/>
      <c r="AF180" s="78"/>
      <c r="AG180" s="78"/>
      <c r="AH180" s="78"/>
      <c r="AI180" s="78">
        <v>3</v>
      </c>
      <c r="AJ180" s="78"/>
      <c r="AK180" s="78"/>
      <c r="AL180" s="78">
        <f t="shared" si="57"/>
        <v>3</v>
      </c>
      <c r="AM180" s="101"/>
      <c r="AN180" s="101">
        <v>3</v>
      </c>
      <c r="AO180" s="101"/>
      <c r="AP180" s="101"/>
      <c r="AQ180" s="78"/>
      <c r="AR180" s="78"/>
      <c r="AS180" s="78"/>
      <c r="AT180" s="78">
        <f t="shared" si="58"/>
        <v>78</v>
      </c>
      <c r="AU180" s="78"/>
      <c r="AV180" s="78"/>
      <c r="AW180" s="78">
        <f t="shared" si="55"/>
        <v>3</v>
      </c>
      <c r="AX180" s="78">
        <f t="shared" si="56"/>
        <v>0</v>
      </c>
      <c r="AY180" s="78"/>
      <c r="AZ180" s="78"/>
      <c r="BA180" s="79"/>
      <c r="BB180" s="114"/>
      <c r="BC180" s="81"/>
      <c r="BD180" s="108"/>
      <c r="BE180" s="109"/>
      <c r="BF180" s="109"/>
      <c r="BG180" s="110"/>
      <c r="BH180" s="110"/>
      <c r="BI180" s="111"/>
    </row>
    <row r="181" spans="1:61" s="68" customFormat="1" ht="16.5" x14ac:dyDescent="0.25">
      <c r="A181" s="78">
        <v>8</v>
      </c>
      <c r="B181" s="86" t="s">
        <v>581</v>
      </c>
      <c r="C181" s="87"/>
      <c r="D181" s="90">
        <f>SUM(D182:D202)</f>
        <v>1494</v>
      </c>
      <c r="E181" s="90">
        <f t="shared" ref="E181:AZ181" si="60">SUM(E182:E202)</f>
        <v>0</v>
      </c>
      <c r="F181" s="90">
        <f t="shared" si="60"/>
        <v>0</v>
      </c>
      <c r="G181" s="90">
        <f t="shared" si="60"/>
        <v>0</v>
      </c>
      <c r="H181" s="90">
        <f t="shared" si="60"/>
        <v>4491</v>
      </c>
      <c r="I181" s="90">
        <f t="shared" si="60"/>
        <v>0</v>
      </c>
      <c r="J181" s="90">
        <f t="shared" si="60"/>
        <v>8</v>
      </c>
      <c r="K181" s="90">
        <f t="shared" si="60"/>
        <v>11</v>
      </c>
      <c r="L181" s="90">
        <f t="shared" si="60"/>
        <v>0</v>
      </c>
      <c r="M181" s="90">
        <f t="shared" si="60"/>
        <v>2</v>
      </c>
      <c r="N181" s="90">
        <f t="shared" si="60"/>
        <v>0</v>
      </c>
      <c r="O181" s="90">
        <f t="shared" si="60"/>
        <v>0</v>
      </c>
      <c r="P181" s="90">
        <f t="shared" si="60"/>
        <v>1</v>
      </c>
      <c r="Q181" s="90">
        <f t="shared" si="60"/>
        <v>0</v>
      </c>
      <c r="R181" s="90">
        <f t="shared" si="60"/>
        <v>0</v>
      </c>
      <c r="S181" s="90">
        <f t="shared" si="60"/>
        <v>0</v>
      </c>
      <c r="T181" s="90">
        <f t="shared" si="60"/>
        <v>0</v>
      </c>
      <c r="U181" s="90">
        <f t="shared" si="60"/>
        <v>0</v>
      </c>
      <c r="V181" s="90">
        <f t="shared" si="60"/>
        <v>0</v>
      </c>
      <c r="W181" s="90">
        <f t="shared" si="60"/>
        <v>4491</v>
      </c>
      <c r="X181" s="90">
        <f t="shared" si="60"/>
        <v>0</v>
      </c>
      <c r="Y181" s="90">
        <f t="shared" si="60"/>
        <v>0</v>
      </c>
      <c r="Z181" s="90">
        <f t="shared" si="60"/>
        <v>0</v>
      </c>
      <c r="AA181" s="90">
        <f t="shared" si="60"/>
        <v>6</v>
      </c>
      <c r="AB181" s="90">
        <f t="shared" si="60"/>
        <v>0</v>
      </c>
      <c r="AC181" s="90">
        <f t="shared" si="60"/>
        <v>3</v>
      </c>
      <c r="AD181" s="90"/>
      <c r="AE181" s="90">
        <f t="shared" si="60"/>
        <v>3</v>
      </c>
      <c r="AF181" s="90"/>
      <c r="AG181" s="90">
        <f t="shared" si="60"/>
        <v>1</v>
      </c>
      <c r="AH181" s="90">
        <f t="shared" si="60"/>
        <v>59</v>
      </c>
      <c r="AI181" s="90">
        <f t="shared" si="60"/>
        <v>12</v>
      </c>
      <c r="AJ181" s="90">
        <f t="shared" si="60"/>
        <v>0</v>
      </c>
      <c r="AK181" s="90">
        <f t="shared" si="60"/>
        <v>0</v>
      </c>
      <c r="AL181" s="90">
        <f t="shared" si="60"/>
        <v>12</v>
      </c>
      <c r="AM181" s="90">
        <f t="shared" si="60"/>
        <v>0</v>
      </c>
      <c r="AN181" s="90">
        <f t="shared" si="60"/>
        <v>3</v>
      </c>
      <c r="AO181" s="90">
        <f t="shared" si="60"/>
        <v>6</v>
      </c>
      <c r="AP181" s="90">
        <f t="shared" si="60"/>
        <v>6</v>
      </c>
      <c r="AQ181" s="90">
        <f t="shared" si="60"/>
        <v>0</v>
      </c>
      <c r="AR181" s="90">
        <f t="shared" si="60"/>
        <v>0</v>
      </c>
      <c r="AS181" s="90">
        <f t="shared" si="60"/>
        <v>0</v>
      </c>
      <c r="AT181" s="90">
        <f t="shared" si="60"/>
        <v>4491</v>
      </c>
      <c r="AU181" s="90">
        <f t="shared" si="60"/>
        <v>0</v>
      </c>
      <c r="AV181" s="90">
        <f t="shared" si="60"/>
        <v>0</v>
      </c>
      <c r="AW181" s="90">
        <f t="shared" si="60"/>
        <v>12</v>
      </c>
      <c r="AX181" s="90">
        <f t="shared" si="60"/>
        <v>59</v>
      </c>
      <c r="AY181" s="90">
        <f t="shared" si="60"/>
        <v>6</v>
      </c>
      <c r="AZ181" s="90">
        <f t="shared" si="60"/>
        <v>0</v>
      </c>
      <c r="BA181" s="90">
        <f>SUM(BA182:BA202)</f>
        <v>0</v>
      </c>
      <c r="BB181" s="80"/>
      <c r="BC181" s="81"/>
      <c r="BD181" s="82"/>
      <c r="BE181" s="83"/>
      <c r="BF181" s="83"/>
      <c r="BG181" s="84"/>
      <c r="BH181" s="84"/>
      <c r="BI181" s="85"/>
    </row>
    <row r="182" spans="1:61" s="70" customFormat="1" ht="16.5" x14ac:dyDescent="0.25">
      <c r="A182" s="101"/>
      <c r="B182" s="128">
        <v>279</v>
      </c>
      <c r="C182" s="104"/>
      <c r="D182" s="148"/>
      <c r="E182" s="104" t="s">
        <v>433</v>
      </c>
      <c r="F182" s="97"/>
      <c r="G182" s="97"/>
      <c r="H182" s="97">
        <v>9</v>
      </c>
      <c r="I182" s="97"/>
      <c r="J182" s="97"/>
      <c r="K182" s="97"/>
      <c r="L182" s="97"/>
      <c r="M182" s="97">
        <v>1</v>
      </c>
      <c r="N182" s="97"/>
      <c r="O182" s="97"/>
      <c r="P182" s="97"/>
      <c r="Q182" s="97"/>
      <c r="R182" s="97"/>
      <c r="S182" s="97"/>
      <c r="T182" s="104"/>
      <c r="U182" s="78"/>
      <c r="V182" s="78"/>
      <c r="W182" s="90">
        <v>9</v>
      </c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>
        <v>3</v>
      </c>
      <c r="AJ182" s="78"/>
      <c r="AK182" s="78"/>
      <c r="AL182" s="78">
        <f t="shared" si="57"/>
        <v>3</v>
      </c>
      <c r="AM182" s="101"/>
      <c r="AN182" s="101"/>
      <c r="AO182" s="101"/>
      <c r="AP182" s="101">
        <v>6</v>
      </c>
      <c r="AQ182" s="78"/>
      <c r="AR182" s="78"/>
      <c r="AS182" s="78"/>
      <c r="AT182" s="78">
        <f>H182</f>
        <v>9</v>
      </c>
      <c r="AU182" s="78"/>
      <c r="AV182" s="78"/>
      <c r="AW182" s="78">
        <f t="shared" ref="AW182:AW202" si="61">AI182</f>
        <v>3</v>
      </c>
      <c r="AX182" s="78">
        <f t="shared" ref="AX182:AX202" si="62">AH182</f>
        <v>0</v>
      </c>
      <c r="AY182" s="78">
        <f t="shared" ref="AY182:AY202" si="63">AP182</f>
        <v>6</v>
      </c>
      <c r="AZ182" s="78"/>
      <c r="BA182" s="79"/>
      <c r="BB182" s="114"/>
      <c r="BC182" s="81"/>
      <c r="BD182" s="108"/>
      <c r="BE182" s="109"/>
      <c r="BF182" s="109"/>
      <c r="BG182" s="110"/>
      <c r="BH182" s="110"/>
      <c r="BI182" s="111"/>
    </row>
    <row r="183" spans="1:61" s="70" customFormat="1" ht="16.5" x14ac:dyDescent="0.25">
      <c r="A183" s="101"/>
      <c r="B183" s="46" t="s">
        <v>582</v>
      </c>
      <c r="C183" s="104" t="s">
        <v>226</v>
      </c>
      <c r="D183" s="148">
        <v>50</v>
      </c>
      <c r="E183" s="104" t="s">
        <v>433</v>
      </c>
      <c r="F183" s="97"/>
      <c r="G183" s="97"/>
      <c r="H183" s="97">
        <f t="shared" si="54"/>
        <v>150</v>
      </c>
      <c r="I183" s="97"/>
      <c r="J183" s="97"/>
      <c r="K183" s="97"/>
      <c r="L183" s="97"/>
      <c r="M183" s="97"/>
      <c r="N183" s="97"/>
      <c r="O183" s="97"/>
      <c r="P183" s="97">
        <v>1</v>
      </c>
      <c r="Q183" s="97"/>
      <c r="R183" s="97"/>
      <c r="S183" s="97"/>
      <c r="T183" s="104"/>
      <c r="U183" s="78"/>
      <c r="V183" s="78"/>
      <c r="W183" s="90">
        <f>H183</f>
        <v>150</v>
      </c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>
        <v>2</v>
      </c>
      <c r="AI183" s="78">
        <v>6</v>
      </c>
      <c r="AJ183" s="78"/>
      <c r="AK183" s="78"/>
      <c r="AL183" s="78">
        <f t="shared" si="57"/>
        <v>6</v>
      </c>
      <c r="AM183" s="101"/>
      <c r="AN183" s="101">
        <v>3</v>
      </c>
      <c r="AO183" s="101"/>
      <c r="AP183" s="101"/>
      <c r="AQ183" s="78"/>
      <c r="AR183" s="78"/>
      <c r="AS183" s="78"/>
      <c r="AT183" s="78">
        <f t="shared" ref="AT183:AT202" si="64">H183</f>
        <v>150</v>
      </c>
      <c r="AU183" s="78"/>
      <c r="AV183" s="78"/>
      <c r="AW183" s="78">
        <f t="shared" si="61"/>
        <v>6</v>
      </c>
      <c r="AX183" s="78">
        <f t="shared" si="62"/>
        <v>2</v>
      </c>
      <c r="AY183" s="78">
        <f t="shared" si="63"/>
        <v>0</v>
      </c>
      <c r="AZ183" s="78"/>
      <c r="BA183" s="79"/>
      <c r="BB183" s="114"/>
      <c r="BC183" s="81"/>
      <c r="BD183" s="108"/>
      <c r="BE183" s="109"/>
      <c r="BF183" s="109"/>
      <c r="BG183" s="110"/>
      <c r="BH183" s="110"/>
      <c r="BI183" s="111"/>
    </row>
    <row r="184" spans="1:61" s="70" customFormat="1" ht="16.5" x14ac:dyDescent="0.25">
      <c r="A184" s="101"/>
      <c r="B184" s="46" t="s">
        <v>583</v>
      </c>
      <c r="C184" s="104" t="s">
        <v>288</v>
      </c>
      <c r="D184" s="148">
        <v>105</v>
      </c>
      <c r="E184" s="104" t="s">
        <v>433</v>
      </c>
      <c r="F184" s="97"/>
      <c r="G184" s="97"/>
      <c r="H184" s="97">
        <f t="shared" si="54"/>
        <v>315</v>
      </c>
      <c r="I184" s="97"/>
      <c r="J184" s="97">
        <v>1</v>
      </c>
      <c r="K184" s="97"/>
      <c r="L184" s="97"/>
      <c r="M184" s="97"/>
      <c r="N184" s="97"/>
      <c r="O184" s="97"/>
      <c r="P184" s="97"/>
      <c r="Q184" s="97"/>
      <c r="R184" s="97"/>
      <c r="S184" s="97"/>
      <c r="T184" s="104"/>
      <c r="U184" s="78"/>
      <c r="V184" s="78"/>
      <c r="W184" s="90">
        <f t="shared" ref="W184:W202" si="65">H184</f>
        <v>315</v>
      </c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>
        <v>3</v>
      </c>
      <c r="AI184" s="78"/>
      <c r="AJ184" s="78"/>
      <c r="AK184" s="78"/>
      <c r="AL184" s="78">
        <f t="shared" si="57"/>
        <v>0</v>
      </c>
      <c r="AM184" s="101"/>
      <c r="AN184" s="101"/>
      <c r="AO184" s="101"/>
      <c r="AP184" s="101"/>
      <c r="AQ184" s="78"/>
      <c r="AR184" s="78"/>
      <c r="AS184" s="78"/>
      <c r="AT184" s="78">
        <f t="shared" si="64"/>
        <v>315</v>
      </c>
      <c r="AU184" s="78"/>
      <c r="AV184" s="78"/>
      <c r="AW184" s="78">
        <f t="shared" si="61"/>
        <v>0</v>
      </c>
      <c r="AX184" s="78">
        <f t="shared" si="62"/>
        <v>3</v>
      </c>
      <c r="AY184" s="78">
        <f t="shared" si="63"/>
        <v>0</v>
      </c>
      <c r="AZ184" s="78"/>
      <c r="BA184" s="79"/>
      <c r="BB184" s="114"/>
      <c r="BC184" s="81"/>
      <c r="BD184" s="108"/>
      <c r="BE184" s="109"/>
      <c r="BF184" s="109"/>
      <c r="BG184" s="110"/>
      <c r="BH184" s="110"/>
      <c r="BI184" s="111"/>
    </row>
    <row r="185" spans="1:61" s="70" customFormat="1" ht="16.5" x14ac:dyDescent="0.25">
      <c r="A185" s="101"/>
      <c r="B185" s="46" t="s">
        <v>584</v>
      </c>
      <c r="C185" s="104" t="s">
        <v>288</v>
      </c>
      <c r="D185" s="148">
        <v>100</v>
      </c>
      <c r="E185" s="104" t="s">
        <v>433</v>
      </c>
      <c r="F185" s="97"/>
      <c r="G185" s="97"/>
      <c r="H185" s="97">
        <f t="shared" si="54"/>
        <v>300</v>
      </c>
      <c r="I185" s="97"/>
      <c r="J185" s="97">
        <v>1</v>
      </c>
      <c r="K185" s="97"/>
      <c r="L185" s="97"/>
      <c r="M185" s="97"/>
      <c r="N185" s="97"/>
      <c r="O185" s="97"/>
      <c r="P185" s="97"/>
      <c r="Q185" s="97"/>
      <c r="R185" s="97"/>
      <c r="S185" s="97"/>
      <c r="T185" s="104"/>
      <c r="U185" s="78"/>
      <c r="V185" s="78"/>
      <c r="W185" s="90">
        <f t="shared" si="65"/>
        <v>300</v>
      </c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>
        <v>3</v>
      </c>
      <c r="AI185" s="78"/>
      <c r="AJ185" s="78"/>
      <c r="AK185" s="78"/>
      <c r="AL185" s="78">
        <f t="shared" si="57"/>
        <v>0</v>
      </c>
      <c r="AM185" s="101"/>
      <c r="AN185" s="101"/>
      <c r="AO185" s="101"/>
      <c r="AP185" s="101"/>
      <c r="AQ185" s="78"/>
      <c r="AR185" s="78"/>
      <c r="AS185" s="78"/>
      <c r="AT185" s="78">
        <f t="shared" si="64"/>
        <v>300</v>
      </c>
      <c r="AU185" s="78"/>
      <c r="AV185" s="78"/>
      <c r="AW185" s="78">
        <f t="shared" si="61"/>
        <v>0</v>
      </c>
      <c r="AX185" s="78">
        <f t="shared" si="62"/>
        <v>3</v>
      </c>
      <c r="AY185" s="78">
        <f t="shared" si="63"/>
        <v>0</v>
      </c>
      <c r="AZ185" s="78"/>
      <c r="BA185" s="79"/>
      <c r="BB185" s="114"/>
      <c r="BC185" s="81"/>
      <c r="BD185" s="108"/>
      <c r="BE185" s="109"/>
      <c r="BF185" s="109"/>
      <c r="BG185" s="110"/>
      <c r="BH185" s="110"/>
      <c r="BI185" s="111"/>
    </row>
    <row r="186" spans="1:61" s="70" customFormat="1" ht="16.5" x14ac:dyDescent="0.25">
      <c r="A186" s="101"/>
      <c r="B186" s="46" t="s">
        <v>585</v>
      </c>
      <c r="C186" s="104" t="s">
        <v>288</v>
      </c>
      <c r="D186" s="148">
        <v>105</v>
      </c>
      <c r="E186" s="104" t="s">
        <v>433</v>
      </c>
      <c r="F186" s="97"/>
      <c r="G186" s="97"/>
      <c r="H186" s="97">
        <f t="shared" si="54"/>
        <v>315</v>
      </c>
      <c r="I186" s="97"/>
      <c r="J186" s="97">
        <v>1</v>
      </c>
      <c r="K186" s="97"/>
      <c r="L186" s="97"/>
      <c r="M186" s="97"/>
      <c r="N186" s="97"/>
      <c r="O186" s="97"/>
      <c r="P186" s="97"/>
      <c r="Q186" s="97"/>
      <c r="R186" s="97"/>
      <c r="S186" s="97"/>
      <c r="T186" s="104"/>
      <c r="U186" s="78"/>
      <c r="V186" s="78"/>
      <c r="W186" s="90">
        <f t="shared" si="65"/>
        <v>315</v>
      </c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>
        <v>3</v>
      </c>
      <c r="AI186" s="78"/>
      <c r="AJ186" s="78"/>
      <c r="AK186" s="78"/>
      <c r="AL186" s="78">
        <f t="shared" si="57"/>
        <v>0</v>
      </c>
      <c r="AM186" s="101"/>
      <c r="AN186" s="101"/>
      <c r="AO186" s="101"/>
      <c r="AP186" s="101"/>
      <c r="AQ186" s="78"/>
      <c r="AR186" s="78"/>
      <c r="AS186" s="78"/>
      <c r="AT186" s="78">
        <f t="shared" si="64"/>
        <v>315</v>
      </c>
      <c r="AU186" s="78"/>
      <c r="AV186" s="78"/>
      <c r="AW186" s="78">
        <f t="shared" si="61"/>
        <v>0</v>
      </c>
      <c r="AX186" s="78">
        <f t="shared" si="62"/>
        <v>3</v>
      </c>
      <c r="AY186" s="78">
        <f t="shared" si="63"/>
        <v>0</v>
      </c>
      <c r="AZ186" s="78"/>
      <c r="BA186" s="79"/>
      <c r="BB186" s="114"/>
      <c r="BC186" s="81"/>
      <c r="BD186" s="108"/>
      <c r="BE186" s="109"/>
      <c r="BF186" s="109"/>
      <c r="BG186" s="110"/>
      <c r="BH186" s="110"/>
      <c r="BI186" s="111"/>
    </row>
    <row r="187" spans="1:61" s="70" customFormat="1" ht="16.5" x14ac:dyDescent="0.25">
      <c r="A187" s="101"/>
      <c r="B187" s="46" t="s">
        <v>586</v>
      </c>
      <c r="C187" s="104" t="s">
        <v>288</v>
      </c>
      <c r="D187" s="148">
        <v>107</v>
      </c>
      <c r="E187" s="104" t="s">
        <v>433</v>
      </c>
      <c r="F187" s="97"/>
      <c r="G187" s="97"/>
      <c r="H187" s="97">
        <f t="shared" si="54"/>
        <v>321</v>
      </c>
      <c r="I187" s="97"/>
      <c r="J187" s="97">
        <v>1</v>
      </c>
      <c r="K187" s="97"/>
      <c r="L187" s="97"/>
      <c r="M187" s="97"/>
      <c r="N187" s="97"/>
      <c r="O187" s="97"/>
      <c r="P187" s="97"/>
      <c r="Q187" s="97"/>
      <c r="R187" s="97"/>
      <c r="S187" s="97"/>
      <c r="T187" s="104"/>
      <c r="U187" s="78"/>
      <c r="V187" s="78"/>
      <c r="W187" s="90">
        <f t="shared" si="65"/>
        <v>321</v>
      </c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>
        <v>3</v>
      </c>
      <c r="AI187" s="78"/>
      <c r="AJ187" s="78"/>
      <c r="AK187" s="78"/>
      <c r="AL187" s="78">
        <f t="shared" si="57"/>
        <v>0</v>
      </c>
      <c r="AM187" s="101"/>
      <c r="AN187" s="101"/>
      <c r="AO187" s="101"/>
      <c r="AP187" s="101"/>
      <c r="AQ187" s="78"/>
      <c r="AR187" s="78"/>
      <c r="AS187" s="78"/>
      <c r="AT187" s="78">
        <f t="shared" si="64"/>
        <v>321</v>
      </c>
      <c r="AU187" s="78"/>
      <c r="AV187" s="78"/>
      <c r="AW187" s="78">
        <f t="shared" si="61"/>
        <v>0</v>
      </c>
      <c r="AX187" s="78">
        <f t="shared" si="62"/>
        <v>3</v>
      </c>
      <c r="AY187" s="78">
        <f t="shared" si="63"/>
        <v>0</v>
      </c>
      <c r="AZ187" s="78"/>
      <c r="BA187" s="79"/>
      <c r="BB187" s="114"/>
      <c r="BC187" s="81"/>
      <c r="BD187" s="108"/>
      <c r="BE187" s="109"/>
      <c r="BF187" s="109"/>
      <c r="BG187" s="110"/>
      <c r="BH187" s="110"/>
      <c r="BI187" s="111"/>
    </row>
    <row r="188" spans="1:61" s="70" customFormat="1" ht="16.5" x14ac:dyDescent="0.25">
      <c r="A188" s="101"/>
      <c r="B188" s="46" t="s">
        <v>587</v>
      </c>
      <c r="C188" s="104" t="s">
        <v>288</v>
      </c>
      <c r="D188" s="148">
        <v>110</v>
      </c>
      <c r="E188" s="104" t="s">
        <v>433</v>
      </c>
      <c r="F188" s="97"/>
      <c r="G188" s="97"/>
      <c r="H188" s="97">
        <f t="shared" si="54"/>
        <v>330</v>
      </c>
      <c r="I188" s="97"/>
      <c r="J188" s="97">
        <v>1</v>
      </c>
      <c r="K188" s="97"/>
      <c r="L188" s="97"/>
      <c r="M188" s="97"/>
      <c r="N188" s="97"/>
      <c r="O188" s="97"/>
      <c r="P188" s="97"/>
      <c r="Q188" s="97"/>
      <c r="R188" s="97"/>
      <c r="S188" s="97"/>
      <c r="T188" s="104"/>
      <c r="U188" s="78"/>
      <c r="V188" s="78"/>
      <c r="W188" s="90">
        <f t="shared" si="65"/>
        <v>330</v>
      </c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>
        <v>3</v>
      </c>
      <c r="AI188" s="78"/>
      <c r="AJ188" s="78"/>
      <c r="AK188" s="78"/>
      <c r="AL188" s="78">
        <f t="shared" si="57"/>
        <v>0</v>
      </c>
      <c r="AM188" s="101"/>
      <c r="AN188" s="101"/>
      <c r="AO188" s="101"/>
      <c r="AP188" s="101"/>
      <c r="AQ188" s="78"/>
      <c r="AR188" s="78"/>
      <c r="AS188" s="78"/>
      <c r="AT188" s="78">
        <f t="shared" si="64"/>
        <v>330</v>
      </c>
      <c r="AU188" s="78"/>
      <c r="AV188" s="78"/>
      <c r="AW188" s="78">
        <f t="shared" si="61"/>
        <v>0</v>
      </c>
      <c r="AX188" s="78">
        <f t="shared" si="62"/>
        <v>3</v>
      </c>
      <c r="AY188" s="78">
        <f t="shared" si="63"/>
        <v>0</v>
      </c>
      <c r="AZ188" s="78"/>
      <c r="BA188" s="79"/>
      <c r="BB188" s="114"/>
      <c r="BC188" s="81"/>
      <c r="BD188" s="108"/>
      <c r="BE188" s="109"/>
      <c r="BF188" s="109"/>
      <c r="BG188" s="110"/>
      <c r="BH188" s="110"/>
      <c r="BI188" s="111"/>
    </row>
    <row r="189" spans="1:61" s="70" customFormat="1" ht="16.5" x14ac:dyDescent="0.25">
      <c r="A189" s="101"/>
      <c r="B189" s="46" t="s">
        <v>588</v>
      </c>
      <c r="C189" s="104" t="s">
        <v>288</v>
      </c>
      <c r="D189" s="148">
        <v>105</v>
      </c>
      <c r="E189" s="104" t="s">
        <v>433</v>
      </c>
      <c r="F189" s="97"/>
      <c r="G189" s="97"/>
      <c r="H189" s="97">
        <f t="shared" si="54"/>
        <v>315</v>
      </c>
      <c r="I189" s="97"/>
      <c r="J189" s="97">
        <v>1</v>
      </c>
      <c r="K189" s="97"/>
      <c r="L189" s="97"/>
      <c r="M189" s="97"/>
      <c r="N189" s="97"/>
      <c r="O189" s="97"/>
      <c r="P189" s="97"/>
      <c r="Q189" s="97"/>
      <c r="R189" s="97"/>
      <c r="S189" s="97"/>
      <c r="T189" s="104"/>
      <c r="U189" s="78"/>
      <c r="V189" s="78"/>
      <c r="W189" s="90">
        <f t="shared" si="65"/>
        <v>315</v>
      </c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>
        <v>3</v>
      </c>
      <c r="AI189" s="78"/>
      <c r="AJ189" s="78"/>
      <c r="AK189" s="78"/>
      <c r="AL189" s="78">
        <f t="shared" si="57"/>
        <v>0</v>
      </c>
      <c r="AM189" s="101"/>
      <c r="AN189" s="101"/>
      <c r="AO189" s="101"/>
      <c r="AP189" s="101"/>
      <c r="AQ189" s="78"/>
      <c r="AR189" s="78"/>
      <c r="AS189" s="78"/>
      <c r="AT189" s="78">
        <f t="shared" si="64"/>
        <v>315</v>
      </c>
      <c r="AU189" s="78"/>
      <c r="AV189" s="78"/>
      <c r="AW189" s="78">
        <f t="shared" si="61"/>
        <v>0</v>
      </c>
      <c r="AX189" s="78">
        <f t="shared" si="62"/>
        <v>3</v>
      </c>
      <c r="AY189" s="78">
        <f t="shared" si="63"/>
        <v>0</v>
      </c>
      <c r="AZ189" s="78"/>
      <c r="BA189" s="79"/>
      <c r="BB189" s="114"/>
      <c r="BC189" s="81"/>
      <c r="BD189" s="108"/>
      <c r="BE189" s="109"/>
      <c r="BF189" s="109"/>
      <c r="BG189" s="110"/>
      <c r="BH189" s="110"/>
      <c r="BI189" s="111"/>
    </row>
    <row r="190" spans="1:61" s="70" customFormat="1" ht="16.5" x14ac:dyDescent="0.25">
      <c r="A190" s="101"/>
      <c r="B190" s="46" t="s">
        <v>589</v>
      </c>
      <c r="C190" s="104" t="s">
        <v>288</v>
      </c>
      <c r="D190" s="148">
        <v>105</v>
      </c>
      <c r="E190" s="104" t="s">
        <v>433</v>
      </c>
      <c r="F190" s="97"/>
      <c r="G190" s="97"/>
      <c r="H190" s="97">
        <f t="shared" si="54"/>
        <v>315</v>
      </c>
      <c r="I190" s="97"/>
      <c r="J190" s="97">
        <v>1</v>
      </c>
      <c r="K190" s="97"/>
      <c r="L190" s="97"/>
      <c r="M190" s="97"/>
      <c r="N190" s="97"/>
      <c r="O190" s="97"/>
      <c r="P190" s="97"/>
      <c r="Q190" s="97"/>
      <c r="R190" s="97"/>
      <c r="S190" s="97"/>
      <c r="T190" s="104"/>
      <c r="U190" s="78"/>
      <c r="V190" s="78"/>
      <c r="W190" s="90">
        <f t="shared" si="65"/>
        <v>315</v>
      </c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>
        <v>3</v>
      </c>
      <c r="AI190" s="78"/>
      <c r="AJ190" s="78"/>
      <c r="AK190" s="78"/>
      <c r="AL190" s="78">
        <f t="shared" si="57"/>
        <v>0</v>
      </c>
      <c r="AM190" s="101"/>
      <c r="AN190" s="101"/>
      <c r="AO190" s="101"/>
      <c r="AP190" s="101"/>
      <c r="AQ190" s="78"/>
      <c r="AR190" s="78"/>
      <c r="AS190" s="78"/>
      <c r="AT190" s="78">
        <f t="shared" si="64"/>
        <v>315</v>
      </c>
      <c r="AU190" s="78"/>
      <c r="AV190" s="78"/>
      <c r="AW190" s="78">
        <f t="shared" si="61"/>
        <v>0</v>
      </c>
      <c r="AX190" s="78">
        <f t="shared" si="62"/>
        <v>3</v>
      </c>
      <c r="AY190" s="78">
        <f t="shared" si="63"/>
        <v>0</v>
      </c>
      <c r="AZ190" s="78"/>
      <c r="BA190" s="79"/>
      <c r="BB190" s="114"/>
      <c r="BC190" s="81"/>
      <c r="BD190" s="108"/>
      <c r="BE190" s="109"/>
      <c r="BF190" s="109"/>
      <c r="BG190" s="110"/>
      <c r="BH190" s="110"/>
      <c r="BI190" s="111"/>
    </row>
    <row r="191" spans="1:61" s="70" customFormat="1" ht="16.5" x14ac:dyDescent="0.25">
      <c r="A191" s="101"/>
      <c r="B191" s="46" t="s">
        <v>590</v>
      </c>
      <c r="C191" s="104" t="s">
        <v>288</v>
      </c>
      <c r="D191" s="148">
        <v>99</v>
      </c>
      <c r="E191" s="104" t="s">
        <v>433</v>
      </c>
      <c r="F191" s="97"/>
      <c r="G191" s="97"/>
      <c r="H191" s="97">
        <f t="shared" si="54"/>
        <v>297</v>
      </c>
      <c r="I191" s="97"/>
      <c r="J191" s="97">
        <v>1</v>
      </c>
      <c r="K191" s="97"/>
      <c r="L191" s="97"/>
      <c r="M191" s="97"/>
      <c r="N191" s="97"/>
      <c r="O191" s="97"/>
      <c r="P191" s="97"/>
      <c r="Q191" s="97"/>
      <c r="R191" s="97"/>
      <c r="S191" s="97"/>
      <c r="T191" s="104"/>
      <c r="U191" s="78"/>
      <c r="V191" s="78"/>
      <c r="W191" s="90">
        <f t="shared" si="65"/>
        <v>297</v>
      </c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>
        <v>3</v>
      </c>
      <c r="AI191" s="78"/>
      <c r="AJ191" s="78"/>
      <c r="AK191" s="78"/>
      <c r="AL191" s="78">
        <f t="shared" si="57"/>
        <v>0</v>
      </c>
      <c r="AM191" s="101"/>
      <c r="AN191" s="101"/>
      <c r="AO191" s="101"/>
      <c r="AP191" s="101"/>
      <c r="AQ191" s="78"/>
      <c r="AR191" s="78"/>
      <c r="AS191" s="78"/>
      <c r="AT191" s="78">
        <f t="shared" si="64"/>
        <v>297</v>
      </c>
      <c r="AU191" s="78"/>
      <c r="AV191" s="78"/>
      <c r="AW191" s="78">
        <f t="shared" si="61"/>
        <v>0</v>
      </c>
      <c r="AX191" s="78">
        <f t="shared" si="62"/>
        <v>3</v>
      </c>
      <c r="AY191" s="78">
        <f t="shared" si="63"/>
        <v>0</v>
      </c>
      <c r="AZ191" s="78"/>
      <c r="BA191" s="79"/>
      <c r="BB191" s="114"/>
      <c r="BC191" s="81"/>
      <c r="BD191" s="108"/>
      <c r="BE191" s="109"/>
      <c r="BF191" s="109"/>
      <c r="BG191" s="110"/>
      <c r="BH191" s="110"/>
      <c r="BI191" s="111"/>
    </row>
    <row r="192" spans="1:61" s="70" customFormat="1" ht="16.5" x14ac:dyDescent="0.25">
      <c r="A192" s="101"/>
      <c r="B192" s="46" t="s">
        <v>591</v>
      </c>
      <c r="C192" s="104" t="s">
        <v>288</v>
      </c>
      <c r="D192" s="148">
        <v>95</v>
      </c>
      <c r="E192" s="104" t="s">
        <v>433</v>
      </c>
      <c r="F192" s="97"/>
      <c r="G192" s="97"/>
      <c r="H192" s="97">
        <f t="shared" si="54"/>
        <v>285</v>
      </c>
      <c r="I192" s="97"/>
      <c r="J192" s="97"/>
      <c r="K192" s="97">
        <v>1</v>
      </c>
      <c r="L192" s="97"/>
      <c r="M192" s="97"/>
      <c r="N192" s="97"/>
      <c r="O192" s="97"/>
      <c r="P192" s="97"/>
      <c r="Q192" s="97"/>
      <c r="R192" s="97">
        <v>0</v>
      </c>
      <c r="S192" s="97"/>
      <c r="T192" s="104"/>
      <c r="U192" s="78"/>
      <c r="V192" s="78"/>
      <c r="W192" s="90">
        <f t="shared" si="65"/>
        <v>285</v>
      </c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>
        <v>3</v>
      </c>
      <c r="AI192" s="78"/>
      <c r="AJ192" s="78"/>
      <c r="AK192" s="78"/>
      <c r="AL192" s="78">
        <f t="shared" si="57"/>
        <v>0</v>
      </c>
      <c r="AM192" s="101"/>
      <c r="AN192" s="101"/>
      <c r="AO192" s="101">
        <v>3</v>
      </c>
      <c r="AP192" s="101"/>
      <c r="AQ192" s="78"/>
      <c r="AR192" s="78"/>
      <c r="AS192" s="78"/>
      <c r="AT192" s="78">
        <f t="shared" si="64"/>
        <v>285</v>
      </c>
      <c r="AU192" s="78"/>
      <c r="AV192" s="78"/>
      <c r="AW192" s="78">
        <f t="shared" si="61"/>
        <v>0</v>
      </c>
      <c r="AX192" s="78">
        <f t="shared" si="62"/>
        <v>3</v>
      </c>
      <c r="AY192" s="78">
        <f t="shared" si="63"/>
        <v>0</v>
      </c>
      <c r="AZ192" s="78"/>
      <c r="BA192" s="79"/>
      <c r="BB192" s="114"/>
      <c r="BC192" s="81"/>
      <c r="BD192" s="108"/>
      <c r="BE192" s="109"/>
      <c r="BF192" s="109"/>
      <c r="BG192" s="110"/>
      <c r="BH192" s="110"/>
      <c r="BI192" s="111"/>
    </row>
    <row r="193" spans="1:61" s="70" customFormat="1" ht="16.5" x14ac:dyDescent="0.25">
      <c r="A193" s="101"/>
      <c r="B193" s="46" t="s">
        <v>592</v>
      </c>
      <c r="C193" s="104" t="s">
        <v>288</v>
      </c>
      <c r="D193" s="148">
        <v>56</v>
      </c>
      <c r="E193" s="104" t="s">
        <v>433</v>
      </c>
      <c r="F193" s="97"/>
      <c r="G193" s="97"/>
      <c r="H193" s="97">
        <f t="shared" si="54"/>
        <v>168</v>
      </c>
      <c r="I193" s="97"/>
      <c r="J193" s="97"/>
      <c r="K193" s="97">
        <v>1</v>
      </c>
      <c r="L193" s="97"/>
      <c r="M193" s="97"/>
      <c r="N193" s="97"/>
      <c r="O193" s="97"/>
      <c r="P193" s="97"/>
      <c r="Q193" s="97"/>
      <c r="R193" s="97"/>
      <c r="S193" s="97"/>
      <c r="T193" s="104"/>
      <c r="U193" s="78"/>
      <c r="V193" s="78"/>
      <c r="W193" s="90">
        <f t="shared" si="65"/>
        <v>168</v>
      </c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>
        <v>3</v>
      </c>
      <c r="AI193" s="78"/>
      <c r="AJ193" s="78"/>
      <c r="AK193" s="78"/>
      <c r="AL193" s="78">
        <f t="shared" si="57"/>
        <v>0</v>
      </c>
      <c r="AM193" s="101"/>
      <c r="AN193" s="101"/>
      <c r="AO193" s="101"/>
      <c r="AP193" s="101"/>
      <c r="AQ193" s="78"/>
      <c r="AR193" s="78"/>
      <c r="AS193" s="78"/>
      <c r="AT193" s="78">
        <f t="shared" si="64"/>
        <v>168</v>
      </c>
      <c r="AU193" s="78"/>
      <c r="AV193" s="78"/>
      <c r="AW193" s="78">
        <f t="shared" si="61"/>
        <v>0</v>
      </c>
      <c r="AX193" s="78">
        <f t="shared" si="62"/>
        <v>3</v>
      </c>
      <c r="AY193" s="78">
        <f t="shared" si="63"/>
        <v>0</v>
      </c>
      <c r="AZ193" s="78"/>
      <c r="BA193" s="79"/>
      <c r="BB193" s="114"/>
      <c r="BC193" s="81"/>
      <c r="BD193" s="108"/>
      <c r="BE193" s="109"/>
      <c r="BF193" s="109"/>
      <c r="BG193" s="110"/>
      <c r="BH193" s="110"/>
      <c r="BI193" s="111"/>
    </row>
    <row r="194" spans="1:61" s="70" customFormat="1" ht="16.5" x14ac:dyDescent="0.25">
      <c r="A194" s="101"/>
      <c r="B194" s="46" t="s">
        <v>593</v>
      </c>
      <c r="C194" s="104" t="s">
        <v>288</v>
      </c>
      <c r="D194" s="148">
        <f>45+5</f>
        <v>50</v>
      </c>
      <c r="E194" s="104" t="s">
        <v>433</v>
      </c>
      <c r="F194" s="97"/>
      <c r="G194" s="97"/>
      <c r="H194" s="97">
        <f t="shared" si="54"/>
        <v>150</v>
      </c>
      <c r="I194" s="97"/>
      <c r="J194" s="97"/>
      <c r="K194" s="97">
        <v>1</v>
      </c>
      <c r="L194" s="97"/>
      <c r="M194" s="97"/>
      <c r="N194" s="97"/>
      <c r="O194" s="97"/>
      <c r="P194" s="97"/>
      <c r="Q194" s="97"/>
      <c r="R194" s="97"/>
      <c r="S194" s="97"/>
      <c r="T194" s="104"/>
      <c r="U194" s="78"/>
      <c r="V194" s="78"/>
      <c r="W194" s="90">
        <f t="shared" si="65"/>
        <v>150</v>
      </c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>
        <v>3</v>
      </c>
      <c r="AI194" s="78"/>
      <c r="AJ194" s="78"/>
      <c r="AK194" s="78"/>
      <c r="AL194" s="78">
        <f t="shared" si="57"/>
        <v>0</v>
      </c>
      <c r="AM194" s="101"/>
      <c r="AN194" s="101"/>
      <c r="AO194" s="101"/>
      <c r="AP194" s="101"/>
      <c r="AQ194" s="78"/>
      <c r="AR194" s="78"/>
      <c r="AS194" s="78"/>
      <c r="AT194" s="78">
        <f t="shared" si="64"/>
        <v>150</v>
      </c>
      <c r="AU194" s="78"/>
      <c r="AV194" s="78"/>
      <c r="AW194" s="78">
        <f t="shared" si="61"/>
        <v>0</v>
      </c>
      <c r="AX194" s="78">
        <f t="shared" si="62"/>
        <v>3</v>
      </c>
      <c r="AY194" s="78">
        <f t="shared" si="63"/>
        <v>0</v>
      </c>
      <c r="AZ194" s="78"/>
      <c r="BA194" s="79"/>
      <c r="BB194" s="114"/>
      <c r="BC194" s="81"/>
      <c r="BD194" s="108"/>
      <c r="BE194" s="109"/>
      <c r="BF194" s="109"/>
      <c r="BG194" s="110"/>
      <c r="BH194" s="110"/>
      <c r="BI194" s="111"/>
    </row>
    <row r="195" spans="1:61" s="70" customFormat="1" ht="16.5" x14ac:dyDescent="0.25">
      <c r="A195" s="101"/>
      <c r="B195" s="46" t="s">
        <v>594</v>
      </c>
      <c r="C195" s="104" t="s">
        <v>288</v>
      </c>
      <c r="D195" s="148">
        <f>49+2</f>
        <v>51</v>
      </c>
      <c r="E195" s="104" t="s">
        <v>433</v>
      </c>
      <c r="F195" s="97"/>
      <c r="G195" s="97"/>
      <c r="H195" s="97">
        <f t="shared" si="54"/>
        <v>153</v>
      </c>
      <c r="I195" s="97"/>
      <c r="J195" s="97"/>
      <c r="K195" s="97">
        <v>1</v>
      </c>
      <c r="L195" s="97"/>
      <c r="M195" s="97"/>
      <c r="N195" s="97"/>
      <c r="O195" s="97"/>
      <c r="P195" s="97"/>
      <c r="Q195" s="97"/>
      <c r="R195" s="97"/>
      <c r="S195" s="97"/>
      <c r="T195" s="104"/>
      <c r="U195" s="78"/>
      <c r="V195" s="78"/>
      <c r="W195" s="90">
        <f t="shared" si="65"/>
        <v>153</v>
      </c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>
        <v>3</v>
      </c>
      <c r="AI195" s="78"/>
      <c r="AJ195" s="78"/>
      <c r="AK195" s="78"/>
      <c r="AL195" s="78">
        <f t="shared" si="57"/>
        <v>0</v>
      </c>
      <c r="AM195" s="101"/>
      <c r="AN195" s="101"/>
      <c r="AO195" s="101"/>
      <c r="AP195" s="101"/>
      <c r="AQ195" s="78"/>
      <c r="AR195" s="78"/>
      <c r="AS195" s="78"/>
      <c r="AT195" s="78">
        <f t="shared" si="64"/>
        <v>153</v>
      </c>
      <c r="AU195" s="78"/>
      <c r="AV195" s="78"/>
      <c r="AW195" s="78">
        <f t="shared" si="61"/>
        <v>0</v>
      </c>
      <c r="AX195" s="78">
        <f t="shared" si="62"/>
        <v>3</v>
      </c>
      <c r="AY195" s="78">
        <f t="shared" si="63"/>
        <v>0</v>
      </c>
      <c r="AZ195" s="78"/>
      <c r="BA195" s="79"/>
      <c r="BB195" s="114"/>
      <c r="BC195" s="81"/>
      <c r="BD195" s="108"/>
      <c r="BE195" s="109"/>
      <c r="BF195" s="109"/>
      <c r="BG195" s="110"/>
      <c r="BH195" s="110"/>
      <c r="BI195" s="111"/>
    </row>
    <row r="196" spans="1:61" s="70" customFormat="1" ht="16.5" x14ac:dyDescent="0.25">
      <c r="A196" s="101"/>
      <c r="B196" s="46" t="s">
        <v>595</v>
      </c>
      <c r="C196" s="104" t="s">
        <v>288</v>
      </c>
      <c r="D196" s="148">
        <v>50</v>
      </c>
      <c r="E196" s="104" t="s">
        <v>433</v>
      </c>
      <c r="F196" s="97"/>
      <c r="G196" s="97"/>
      <c r="H196" s="97">
        <f t="shared" si="54"/>
        <v>150</v>
      </c>
      <c r="I196" s="97"/>
      <c r="J196" s="97"/>
      <c r="K196" s="97">
        <v>1</v>
      </c>
      <c r="L196" s="97"/>
      <c r="M196" s="97"/>
      <c r="N196" s="97"/>
      <c r="O196" s="97"/>
      <c r="P196" s="97"/>
      <c r="Q196" s="97"/>
      <c r="R196" s="97"/>
      <c r="S196" s="97"/>
      <c r="T196" s="104"/>
      <c r="U196" s="78"/>
      <c r="V196" s="78"/>
      <c r="W196" s="90">
        <f t="shared" si="65"/>
        <v>150</v>
      </c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>
        <v>3</v>
      </c>
      <c r="AI196" s="78"/>
      <c r="AJ196" s="78"/>
      <c r="AK196" s="78"/>
      <c r="AL196" s="78">
        <f t="shared" si="57"/>
        <v>0</v>
      </c>
      <c r="AM196" s="101"/>
      <c r="AN196" s="101"/>
      <c r="AO196" s="101"/>
      <c r="AP196" s="101"/>
      <c r="AQ196" s="78"/>
      <c r="AR196" s="78"/>
      <c r="AS196" s="78"/>
      <c r="AT196" s="78">
        <f t="shared" si="64"/>
        <v>150</v>
      </c>
      <c r="AU196" s="78"/>
      <c r="AV196" s="78"/>
      <c r="AW196" s="78">
        <f t="shared" si="61"/>
        <v>0</v>
      </c>
      <c r="AX196" s="78">
        <f t="shared" si="62"/>
        <v>3</v>
      </c>
      <c r="AY196" s="78">
        <f t="shared" si="63"/>
        <v>0</v>
      </c>
      <c r="AZ196" s="78"/>
      <c r="BA196" s="79"/>
      <c r="BB196" s="114"/>
      <c r="BC196" s="81"/>
      <c r="BD196" s="108"/>
      <c r="BE196" s="109"/>
      <c r="BF196" s="109"/>
      <c r="BG196" s="110"/>
      <c r="BH196" s="110"/>
      <c r="BI196" s="111"/>
    </row>
    <row r="197" spans="1:61" s="70" customFormat="1" ht="16.5" x14ac:dyDescent="0.25">
      <c r="A197" s="101"/>
      <c r="B197" s="46" t="s">
        <v>596</v>
      </c>
      <c r="C197" s="104" t="s">
        <v>288</v>
      </c>
      <c r="D197" s="148">
        <v>50</v>
      </c>
      <c r="E197" s="104" t="s">
        <v>433</v>
      </c>
      <c r="F197" s="97"/>
      <c r="G197" s="97"/>
      <c r="H197" s="97">
        <f t="shared" si="54"/>
        <v>150</v>
      </c>
      <c r="I197" s="97"/>
      <c r="J197" s="97"/>
      <c r="K197" s="97">
        <v>1</v>
      </c>
      <c r="L197" s="97"/>
      <c r="M197" s="97"/>
      <c r="N197" s="97"/>
      <c r="O197" s="97"/>
      <c r="P197" s="97"/>
      <c r="Q197" s="97"/>
      <c r="R197" s="97"/>
      <c r="S197" s="97"/>
      <c r="T197" s="104"/>
      <c r="U197" s="78"/>
      <c r="V197" s="78"/>
      <c r="W197" s="90">
        <f t="shared" si="65"/>
        <v>150</v>
      </c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>
        <v>3</v>
      </c>
      <c r="AI197" s="78"/>
      <c r="AJ197" s="78"/>
      <c r="AK197" s="78"/>
      <c r="AL197" s="78">
        <f t="shared" si="57"/>
        <v>0</v>
      </c>
      <c r="AM197" s="101"/>
      <c r="AN197" s="101"/>
      <c r="AO197" s="101">
        <v>3</v>
      </c>
      <c r="AP197" s="101"/>
      <c r="AQ197" s="78"/>
      <c r="AR197" s="78"/>
      <c r="AS197" s="78"/>
      <c r="AT197" s="78">
        <f t="shared" si="64"/>
        <v>150</v>
      </c>
      <c r="AU197" s="78"/>
      <c r="AV197" s="78"/>
      <c r="AW197" s="78">
        <f t="shared" si="61"/>
        <v>0</v>
      </c>
      <c r="AX197" s="78">
        <f t="shared" si="62"/>
        <v>3</v>
      </c>
      <c r="AY197" s="78">
        <f t="shared" si="63"/>
        <v>0</v>
      </c>
      <c r="AZ197" s="78"/>
      <c r="BA197" s="79"/>
      <c r="BB197" s="114"/>
      <c r="BC197" s="81"/>
      <c r="BD197" s="108"/>
      <c r="BE197" s="109"/>
      <c r="BF197" s="109"/>
      <c r="BG197" s="110"/>
      <c r="BH197" s="110"/>
      <c r="BI197" s="111"/>
    </row>
    <row r="198" spans="1:61" s="70" customFormat="1" ht="16.5" x14ac:dyDescent="0.25">
      <c r="A198" s="101"/>
      <c r="B198" s="46" t="s">
        <v>597</v>
      </c>
      <c r="C198" s="104" t="s">
        <v>288</v>
      </c>
      <c r="D198" s="148">
        <f>46+5</f>
        <v>51</v>
      </c>
      <c r="E198" s="104" t="s">
        <v>433</v>
      </c>
      <c r="F198" s="97"/>
      <c r="G198" s="97"/>
      <c r="H198" s="97">
        <f t="shared" si="54"/>
        <v>153</v>
      </c>
      <c r="I198" s="97"/>
      <c r="J198" s="97"/>
      <c r="K198" s="97">
        <v>1</v>
      </c>
      <c r="L198" s="97"/>
      <c r="M198" s="97"/>
      <c r="N198" s="97"/>
      <c r="O198" s="97"/>
      <c r="P198" s="97"/>
      <c r="Q198" s="97"/>
      <c r="R198" s="97"/>
      <c r="S198" s="97"/>
      <c r="T198" s="104"/>
      <c r="U198" s="78"/>
      <c r="V198" s="78"/>
      <c r="W198" s="90">
        <f t="shared" si="65"/>
        <v>153</v>
      </c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>
        <v>3</v>
      </c>
      <c r="AI198" s="78"/>
      <c r="AJ198" s="78"/>
      <c r="AK198" s="78"/>
      <c r="AL198" s="78">
        <f t="shared" si="57"/>
        <v>0</v>
      </c>
      <c r="AM198" s="101"/>
      <c r="AN198" s="101"/>
      <c r="AO198" s="101"/>
      <c r="AP198" s="101"/>
      <c r="AQ198" s="78"/>
      <c r="AR198" s="78"/>
      <c r="AS198" s="78"/>
      <c r="AT198" s="78">
        <f t="shared" si="64"/>
        <v>153</v>
      </c>
      <c r="AU198" s="78"/>
      <c r="AV198" s="78"/>
      <c r="AW198" s="78">
        <f t="shared" si="61"/>
        <v>0</v>
      </c>
      <c r="AX198" s="78">
        <f t="shared" si="62"/>
        <v>3</v>
      </c>
      <c r="AY198" s="78">
        <f t="shared" si="63"/>
        <v>0</v>
      </c>
      <c r="AZ198" s="78"/>
      <c r="BA198" s="79"/>
      <c r="BB198" s="114"/>
      <c r="BC198" s="81"/>
      <c r="BD198" s="108"/>
      <c r="BE198" s="109"/>
      <c r="BF198" s="109"/>
      <c r="BG198" s="110"/>
      <c r="BH198" s="110"/>
      <c r="BI198" s="111"/>
    </row>
    <row r="199" spans="1:61" s="70" customFormat="1" ht="16.5" x14ac:dyDescent="0.25">
      <c r="A199" s="101"/>
      <c r="B199" s="46" t="s">
        <v>598</v>
      </c>
      <c r="C199" s="104" t="s">
        <v>288</v>
      </c>
      <c r="D199" s="148">
        <v>53</v>
      </c>
      <c r="E199" s="104" t="s">
        <v>433</v>
      </c>
      <c r="F199" s="97"/>
      <c r="G199" s="97"/>
      <c r="H199" s="97">
        <f t="shared" si="54"/>
        <v>159</v>
      </c>
      <c r="I199" s="97"/>
      <c r="J199" s="97"/>
      <c r="K199" s="97">
        <v>1</v>
      </c>
      <c r="L199" s="97"/>
      <c r="M199" s="97"/>
      <c r="N199" s="97"/>
      <c r="O199" s="97"/>
      <c r="P199" s="97"/>
      <c r="Q199" s="97"/>
      <c r="R199" s="97"/>
      <c r="S199" s="97"/>
      <c r="T199" s="104"/>
      <c r="U199" s="78"/>
      <c r="V199" s="78"/>
      <c r="W199" s="90">
        <f t="shared" si="65"/>
        <v>159</v>
      </c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>
        <v>3</v>
      </c>
      <c r="AI199" s="78"/>
      <c r="AJ199" s="78"/>
      <c r="AK199" s="78"/>
      <c r="AL199" s="78">
        <f t="shared" si="57"/>
        <v>0</v>
      </c>
      <c r="AM199" s="101"/>
      <c r="AN199" s="101"/>
      <c r="AO199" s="101"/>
      <c r="AP199" s="101"/>
      <c r="AQ199" s="78"/>
      <c r="AR199" s="78"/>
      <c r="AS199" s="78"/>
      <c r="AT199" s="78">
        <f t="shared" si="64"/>
        <v>159</v>
      </c>
      <c r="AU199" s="78"/>
      <c r="AV199" s="78"/>
      <c r="AW199" s="78">
        <f t="shared" si="61"/>
        <v>0</v>
      </c>
      <c r="AX199" s="78">
        <f t="shared" si="62"/>
        <v>3</v>
      </c>
      <c r="AY199" s="78">
        <f t="shared" si="63"/>
        <v>0</v>
      </c>
      <c r="AZ199" s="78"/>
      <c r="BA199" s="79"/>
      <c r="BB199" s="114"/>
      <c r="BC199" s="81"/>
      <c r="BD199" s="108"/>
      <c r="BE199" s="109"/>
      <c r="BF199" s="109"/>
      <c r="BG199" s="110"/>
      <c r="BH199" s="110"/>
      <c r="BI199" s="111"/>
    </row>
    <row r="200" spans="1:61" s="70" customFormat="1" ht="16.5" x14ac:dyDescent="0.25">
      <c r="A200" s="101"/>
      <c r="B200" s="46" t="s">
        <v>599</v>
      </c>
      <c r="C200" s="104" t="s">
        <v>288</v>
      </c>
      <c r="D200" s="148">
        <v>52</v>
      </c>
      <c r="E200" s="104" t="s">
        <v>433</v>
      </c>
      <c r="F200" s="97"/>
      <c r="G200" s="97"/>
      <c r="H200" s="97">
        <f t="shared" si="54"/>
        <v>156</v>
      </c>
      <c r="I200" s="97"/>
      <c r="J200" s="97"/>
      <c r="K200" s="97">
        <v>1</v>
      </c>
      <c r="L200" s="97"/>
      <c r="M200" s="97"/>
      <c r="N200" s="97"/>
      <c r="O200" s="97"/>
      <c r="P200" s="97"/>
      <c r="Q200" s="97"/>
      <c r="R200" s="97"/>
      <c r="S200" s="97"/>
      <c r="T200" s="104"/>
      <c r="U200" s="78"/>
      <c r="V200" s="78"/>
      <c r="W200" s="90">
        <f t="shared" si="65"/>
        <v>156</v>
      </c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>
        <v>3</v>
      </c>
      <c r="AI200" s="78"/>
      <c r="AJ200" s="78"/>
      <c r="AK200" s="78"/>
      <c r="AL200" s="78">
        <f t="shared" si="57"/>
        <v>0</v>
      </c>
      <c r="AM200" s="101"/>
      <c r="AN200" s="101"/>
      <c r="AO200" s="101"/>
      <c r="AP200" s="101"/>
      <c r="AQ200" s="78"/>
      <c r="AR200" s="78"/>
      <c r="AS200" s="78"/>
      <c r="AT200" s="78">
        <f t="shared" si="64"/>
        <v>156</v>
      </c>
      <c r="AU200" s="78"/>
      <c r="AV200" s="78"/>
      <c r="AW200" s="78">
        <f t="shared" si="61"/>
        <v>0</v>
      </c>
      <c r="AX200" s="78">
        <f t="shared" si="62"/>
        <v>3</v>
      </c>
      <c r="AY200" s="78">
        <f t="shared" si="63"/>
        <v>0</v>
      </c>
      <c r="AZ200" s="78"/>
      <c r="BA200" s="79"/>
      <c r="BB200" s="114"/>
      <c r="BC200" s="81"/>
      <c r="BD200" s="108"/>
      <c r="BE200" s="109"/>
      <c r="BF200" s="109"/>
      <c r="BG200" s="110"/>
      <c r="BH200" s="110"/>
      <c r="BI200" s="111"/>
    </row>
    <row r="201" spans="1:61" s="70" customFormat="1" ht="16.5" x14ac:dyDescent="0.25">
      <c r="A201" s="101"/>
      <c r="B201" s="46" t="s">
        <v>600</v>
      </c>
      <c r="C201" s="104" t="s">
        <v>288</v>
      </c>
      <c r="D201" s="148">
        <v>50</v>
      </c>
      <c r="E201" s="104" t="s">
        <v>433</v>
      </c>
      <c r="F201" s="97"/>
      <c r="G201" s="97"/>
      <c r="H201" s="97">
        <f t="shared" si="54"/>
        <v>150</v>
      </c>
      <c r="I201" s="97"/>
      <c r="J201" s="97"/>
      <c r="K201" s="97">
        <v>1</v>
      </c>
      <c r="L201" s="97"/>
      <c r="M201" s="97"/>
      <c r="N201" s="97"/>
      <c r="O201" s="97"/>
      <c r="P201" s="97"/>
      <c r="Q201" s="97"/>
      <c r="R201" s="97"/>
      <c r="S201" s="97"/>
      <c r="T201" s="104"/>
      <c r="U201" s="78"/>
      <c r="V201" s="78"/>
      <c r="W201" s="90">
        <f t="shared" si="65"/>
        <v>150</v>
      </c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>
        <v>3</v>
      </c>
      <c r="AI201" s="78"/>
      <c r="AJ201" s="78"/>
      <c r="AK201" s="78"/>
      <c r="AL201" s="78">
        <f t="shared" si="57"/>
        <v>0</v>
      </c>
      <c r="AM201" s="101"/>
      <c r="AN201" s="101"/>
      <c r="AO201" s="101"/>
      <c r="AP201" s="101"/>
      <c r="AQ201" s="78"/>
      <c r="AR201" s="78"/>
      <c r="AS201" s="78"/>
      <c r="AT201" s="78">
        <f t="shared" si="64"/>
        <v>150</v>
      </c>
      <c r="AU201" s="78"/>
      <c r="AV201" s="78"/>
      <c r="AW201" s="78">
        <f t="shared" si="61"/>
        <v>0</v>
      </c>
      <c r="AX201" s="78">
        <f t="shared" si="62"/>
        <v>3</v>
      </c>
      <c r="AY201" s="78">
        <f t="shared" si="63"/>
        <v>0</v>
      </c>
      <c r="AZ201" s="78"/>
      <c r="BA201" s="79"/>
      <c r="BB201" s="114"/>
      <c r="BC201" s="81"/>
      <c r="BD201" s="108"/>
      <c r="BE201" s="109"/>
      <c r="BF201" s="109"/>
      <c r="BG201" s="110"/>
      <c r="BH201" s="110"/>
      <c r="BI201" s="111"/>
    </row>
    <row r="202" spans="1:61" s="70" customFormat="1" ht="16.5" x14ac:dyDescent="0.25">
      <c r="A202" s="101"/>
      <c r="B202" s="46" t="s">
        <v>601</v>
      </c>
      <c r="C202" s="104" t="s">
        <v>44</v>
      </c>
      <c r="D202" s="148">
        <v>50</v>
      </c>
      <c r="E202" s="104" t="s">
        <v>433</v>
      </c>
      <c r="F202" s="97"/>
      <c r="G202" s="97"/>
      <c r="H202" s="97">
        <f t="shared" si="54"/>
        <v>150</v>
      </c>
      <c r="I202" s="97"/>
      <c r="J202" s="97"/>
      <c r="K202" s="97">
        <v>1</v>
      </c>
      <c r="L202" s="97"/>
      <c r="M202" s="97">
        <v>1</v>
      </c>
      <c r="N202" s="97"/>
      <c r="O202" s="97"/>
      <c r="P202" s="97"/>
      <c r="Q202" s="97"/>
      <c r="R202" s="97"/>
      <c r="S202" s="97"/>
      <c r="T202" s="104"/>
      <c r="U202" s="78"/>
      <c r="V202" s="78"/>
      <c r="W202" s="90">
        <f t="shared" si="65"/>
        <v>150</v>
      </c>
      <c r="X202" s="78"/>
      <c r="Y202" s="78"/>
      <c r="Z202" s="78"/>
      <c r="AA202" s="78">
        <v>6</v>
      </c>
      <c r="AB202" s="78"/>
      <c r="AC202" s="78">
        <v>3</v>
      </c>
      <c r="AD202" s="78"/>
      <c r="AE202" s="78">
        <v>3</v>
      </c>
      <c r="AF202" s="78"/>
      <c r="AG202" s="78">
        <v>1</v>
      </c>
      <c r="AH202" s="78">
        <v>3</v>
      </c>
      <c r="AI202" s="78">
        <v>3</v>
      </c>
      <c r="AJ202" s="78"/>
      <c r="AK202" s="78"/>
      <c r="AL202" s="78">
        <f t="shared" si="57"/>
        <v>3</v>
      </c>
      <c r="AM202" s="101"/>
      <c r="AN202" s="101"/>
      <c r="AO202" s="101"/>
      <c r="AP202" s="101"/>
      <c r="AQ202" s="78"/>
      <c r="AR202" s="78"/>
      <c r="AS202" s="78"/>
      <c r="AT202" s="78">
        <f t="shared" si="64"/>
        <v>150</v>
      </c>
      <c r="AU202" s="78"/>
      <c r="AV202" s="78"/>
      <c r="AW202" s="78">
        <f t="shared" si="61"/>
        <v>3</v>
      </c>
      <c r="AX202" s="78">
        <f t="shared" si="62"/>
        <v>3</v>
      </c>
      <c r="AY202" s="78">
        <f t="shared" si="63"/>
        <v>0</v>
      </c>
      <c r="AZ202" s="78"/>
      <c r="BA202" s="79"/>
      <c r="BB202" s="114"/>
      <c r="BC202" s="81"/>
      <c r="BD202" s="108"/>
      <c r="BE202" s="109"/>
      <c r="BF202" s="109"/>
      <c r="BG202" s="110"/>
      <c r="BH202" s="110"/>
      <c r="BI202" s="111"/>
    </row>
    <row r="203" spans="1:61" s="125" customFormat="1" ht="16.5" x14ac:dyDescent="0.25">
      <c r="A203" s="78">
        <v>9</v>
      </c>
      <c r="B203" s="86" t="s">
        <v>602</v>
      </c>
      <c r="C203" s="87"/>
      <c r="D203" s="90">
        <f>SUM(D204:D264)</f>
        <v>3040</v>
      </c>
      <c r="E203" s="90">
        <f t="shared" ref="E203:AZ203" si="66">SUM(E204:E264)</f>
        <v>0</v>
      </c>
      <c r="F203" s="90">
        <f t="shared" si="66"/>
        <v>0</v>
      </c>
      <c r="G203" s="90">
        <f t="shared" si="66"/>
        <v>0</v>
      </c>
      <c r="H203" s="90">
        <f t="shared" si="66"/>
        <v>9120</v>
      </c>
      <c r="I203" s="90">
        <f t="shared" si="66"/>
        <v>0</v>
      </c>
      <c r="J203" s="90">
        <f t="shared" si="66"/>
        <v>16</v>
      </c>
      <c r="K203" s="90">
        <f t="shared" si="66"/>
        <v>31</v>
      </c>
      <c r="L203" s="90">
        <f t="shared" si="66"/>
        <v>10</v>
      </c>
      <c r="M203" s="90">
        <f t="shared" si="66"/>
        <v>6</v>
      </c>
      <c r="N203" s="90">
        <f t="shared" si="66"/>
        <v>0</v>
      </c>
      <c r="O203" s="90">
        <f t="shared" si="66"/>
        <v>0</v>
      </c>
      <c r="P203" s="90">
        <f t="shared" si="66"/>
        <v>0</v>
      </c>
      <c r="Q203" s="90">
        <f t="shared" si="66"/>
        <v>0</v>
      </c>
      <c r="R203" s="90">
        <f t="shared" si="66"/>
        <v>0</v>
      </c>
      <c r="S203" s="90">
        <f t="shared" si="66"/>
        <v>0</v>
      </c>
      <c r="T203" s="90">
        <f t="shared" si="66"/>
        <v>0</v>
      </c>
      <c r="U203" s="90">
        <f t="shared" si="66"/>
        <v>0</v>
      </c>
      <c r="V203" s="90">
        <f t="shared" si="66"/>
        <v>0</v>
      </c>
      <c r="W203" s="90">
        <f t="shared" si="66"/>
        <v>9120</v>
      </c>
      <c r="X203" s="90">
        <f t="shared" si="66"/>
        <v>0</v>
      </c>
      <c r="Y203" s="90">
        <f t="shared" si="66"/>
        <v>0</v>
      </c>
      <c r="Z203" s="90">
        <f t="shared" si="66"/>
        <v>0</v>
      </c>
      <c r="AA203" s="90">
        <f t="shared" si="66"/>
        <v>6</v>
      </c>
      <c r="AB203" s="90">
        <f t="shared" si="66"/>
        <v>0</v>
      </c>
      <c r="AC203" s="90">
        <f t="shared" si="66"/>
        <v>21</v>
      </c>
      <c r="AD203" s="90">
        <f t="shared" si="66"/>
        <v>0</v>
      </c>
      <c r="AE203" s="90">
        <f t="shared" si="66"/>
        <v>0</v>
      </c>
      <c r="AF203" s="90">
        <f t="shared" si="66"/>
        <v>0</v>
      </c>
      <c r="AG203" s="90">
        <f t="shared" si="66"/>
        <v>0</v>
      </c>
      <c r="AH203" s="90">
        <f t="shared" si="66"/>
        <v>209</v>
      </c>
      <c r="AI203" s="90">
        <f t="shared" si="66"/>
        <v>30</v>
      </c>
      <c r="AJ203" s="90">
        <f t="shared" si="66"/>
        <v>0</v>
      </c>
      <c r="AK203" s="90">
        <f t="shared" si="66"/>
        <v>0</v>
      </c>
      <c r="AL203" s="90">
        <f t="shared" si="66"/>
        <v>30</v>
      </c>
      <c r="AM203" s="90">
        <f t="shared" si="66"/>
        <v>0</v>
      </c>
      <c r="AN203" s="90">
        <f t="shared" si="66"/>
        <v>9</v>
      </c>
      <c r="AO203" s="90">
        <f t="shared" si="66"/>
        <v>18</v>
      </c>
      <c r="AP203" s="90">
        <f t="shared" si="66"/>
        <v>6</v>
      </c>
      <c r="AQ203" s="90">
        <f t="shared" si="66"/>
        <v>0</v>
      </c>
      <c r="AR203" s="90">
        <f t="shared" si="66"/>
        <v>0</v>
      </c>
      <c r="AS203" s="90">
        <f t="shared" si="66"/>
        <v>0</v>
      </c>
      <c r="AT203" s="90">
        <f t="shared" si="66"/>
        <v>9120</v>
      </c>
      <c r="AU203" s="90">
        <f t="shared" si="66"/>
        <v>0</v>
      </c>
      <c r="AV203" s="90">
        <f t="shared" si="66"/>
        <v>0</v>
      </c>
      <c r="AW203" s="90">
        <f t="shared" si="66"/>
        <v>30</v>
      </c>
      <c r="AX203" s="90">
        <f t="shared" si="66"/>
        <v>209</v>
      </c>
      <c r="AY203" s="90">
        <f t="shared" si="66"/>
        <v>12</v>
      </c>
      <c r="AZ203" s="90">
        <f t="shared" si="66"/>
        <v>312</v>
      </c>
      <c r="BA203" s="90">
        <f>SUM(BA204:BA264)</f>
        <v>0</v>
      </c>
      <c r="BB203" s="147"/>
      <c r="BC203" s="120"/>
      <c r="BD203" s="121"/>
      <c r="BE203" s="122"/>
      <c r="BF203" s="122"/>
      <c r="BG203" s="123"/>
      <c r="BH203" s="123"/>
      <c r="BI203" s="124"/>
    </row>
    <row r="204" spans="1:61" s="70" customFormat="1" ht="16.5" x14ac:dyDescent="0.25">
      <c r="A204" s="101"/>
      <c r="B204" s="128">
        <v>332</v>
      </c>
      <c r="C204" s="104"/>
      <c r="D204" s="148"/>
      <c r="E204" s="104"/>
      <c r="F204" s="97"/>
      <c r="G204" s="97"/>
      <c r="H204" s="97">
        <f t="shared" si="54"/>
        <v>0</v>
      </c>
      <c r="I204" s="97"/>
      <c r="J204" s="97"/>
      <c r="K204" s="97"/>
      <c r="L204" s="97"/>
      <c r="M204" s="97">
        <v>1</v>
      </c>
      <c r="N204" s="97"/>
      <c r="O204" s="97"/>
      <c r="P204" s="97"/>
      <c r="Q204" s="97"/>
      <c r="R204" s="97"/>
      <c r="S204" s="97"/>
      <c r="T204" s="104"/>
      <c r="U204" s="78"/>
      <c r="V204" s="78"/>
      <c r="W204" s="90">
        <f>H204+H204*0.02</f>
        <v>0</v>
      </c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>
        <v>2</v>
      </c>
      <c r="AI204" s="78">
        <v>3</v>
      </c>
      <c r="AJ204" s="78"/>
      <c r="AK204" s="78"/>
      <c r="AL204" s="78">
        <f t="shared" si="57"/>
        <v>3</v>
      </c>
      <c r="AM204" s="101"/>
      <c r="AN204" s="101"/>
      <c r="AO204" s="101"/>
      <c r="AP204" s="101">
        <v>6</v>
      </c>
      <c r="AQ204" s="78"/>
      <c r="AR204" s="78"/>
      <c r="AS204" s="78"/>
      <c r="AT204" s="78">
        <f>H204</f>
        <v>0</v>
      </c>
      <c r="AU204" s="78"/>
      <c r="AV204" s="78"/>
      <c r="AW204" s="78">
        <f>AI204</f>
        <v>3</v>
      </c>
      <c r="AX204" s="78">
        <f>AH204</f>
        <v>2</v>
      </c>
      <c r="AY204" s="78">
        <f>AP204</f>
        <v>6</v>
      </c>
      <c r="AZ204" s="78"/>
      <c r="BA204" s="79"/>
      <c r="BB204" s="114"/>
      <c r="BC204" s="81"/>
      <c r="BD204" s="108"/>
      <c r="BE204" s="109"/>
      <c r="BF204" s="109"/>
      <c r="BG204" s="110"/>
      <c r="BH204" s="110"/>
      <c r="BI204" s="111"/>
    </row>
    <row r="205" spans="1:61" s="70" customFormat="1" ht="16.5" x14ac:dyDescent="0.25">
      <c r="A205" s="101"/>
      <c r="B205" s="46" t="s">
        <v>603</v>
      </c>
      <c r="C205" s="104" t="s">
        <v>226</v>
      </c>
      <c r="D205" s="148">
        <v>28</v>
      </c>
      <c r="E205" s="104" t="s">
        <v>433</v>
      </c>
      <c r="F205" s="97"/>
      <c r="G205" s="97"/>
      <c r="H205" s="97">
        <f t="shared" si="54"/>
        <v>84</v>
      </c>
      <c r="I205" s="97"/>
      <c r="J205" s="97"/>
      <c r="K205" s="97"/>
      <c r="L205" s="97"/>
      <c r="M205" s="97">
        <v>1</v>
      </c>
      <c r="N205" s="97"/>
      <c r="O205" s="97"/>
      <c r="P205" s="97"/>
      <c r="Q205" s="97"/>
      <c r="R205" s="97"/>
      <c r="S205" s="97"/>
      <c r="T205" s="104"/>
      <c r="U205" s="78"/>
      <c r="V205" s="78"/>
      <c r="W205" s="90">
        <f>H205</f>
        <v>84</v>
      </c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>
        <v>1</v>
      </c>
      <c r="AI205" s="78">
        <v>6</v>
      </c>
      <c r="AJ205" s="78"/>
      <c r="AK205" s="78"/>
      <c r="AL205" s="78">
        <f t="shared" si="57"/>
        <v>6</v>
      </c>
      <c r="AM205" s="101"/>
      <c r="AN205" s="101">
        <v>3</v>
      </c>
      <c r="AO205" s="101"/>
      <c r="AP205" s="101"/>
      <c r="AQ205" s="78"/>
      <c r="AR205" s="78"/>
      <c r="AS205" s="78"/>
      <c r="AT205" s="78">
        <f t="shared" ref="AT205:AT264" si="67">H205</f>
        <v>84</v>
      </c>
      <c r="AU205" s="78"/>
      <c r="AV205" s="78"/>
      <c r="AW205" s="78">
        <f t="shared" ref="AW205:AW264" si="68">AI205</f>
        <v>6</v>
      </c>
      <c r="AX205" s="78">
        <f t="shared" ref="AX205:AX264" si="69">AH205</f>
        <v>1</v>
      </c>
      <c r="AY205" s="78">
        <f>AP205</f>
        <v>0</v>
      </c>
      <c r="AZ205" s="78"/>
      <c r="BA205" s="79"/>
      <c r="BB205" s="114"/>
      <c r="BC205" s="81"/>
      <c r="BD205" s="108"/>
      <c r="BE205" s="109"/>
      <c r="BF205" s="109"/>
      <c r="BG205" s="110"/>
      <c r="BH205" s="110"/>
      <c r="BI205" s="111"/>
    </row>
    <row r="206" spans="1:61" s="70" customFormat="1" ht="16.5" x14ac:dyDescent="0.25">
      <c r="A206" s="101"/>
      <c r="B206" s="46" t="s">
        <v>604</v>
      </c>
      <c r="C206" s="104" t="s">
        <v>288</v>
      </c>
      <c r="D206" s="148">
        <v>50</v>
      </c>
      <c r="E206" s="104" t="s">
        <v>433</v>
      </c>
      <c r="F206" s="97"/>
      <c r="G206" s="97"/>
      <c r="H206" s="97">
        <f t="shared" si="54"/>
        <v>150</v>
      </c>
      <c r="I206" s="97"/>
      <c r="J206" s="97">
        <v>1</v>
      </c>
      <c r="K206" s="97"/>
      <c r="L206" s="97"/>
      <c r="M206" s="97"/>
      <c r="N206" s="97"/>
      <c r="O206" s="97"/>
      <c r="P206" s="97"/>
      <c r="Q206" s="97"/>
      <c r="R206" s="97"/>
      <c r="S206" s="97"/>
      <c r="T206" s="104"/>
      <c r="U206" s="78"/>
      <c r="V206" s="78"/>
      <c r="W206" s="90">
        <f t="shared" ref="W206:W264" si="70">H206</f>
        <v>150</v>
      </c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>
        <v>3</v>
      </c>
      <c r="AI206" s="78"/>
      <c r="AJ206" s="78"/>
      <c r="AK206" s="78"/>
      <c r="AL206" s="78">
        <f t="shared" si="57"/>
        <v>0</v>
      </c>
      <c r="AM206" s="101"/>
      <c r="AN206" s="101"/>
      <c r="AO206" s="101"/>
      <c r="AP206" s="101"/>
      <c r="AQ206" s="78"/>
      <c r="AR206" s="78"/>
      <c r="AS206" s="78"/>
      <c r="AT206" s="78">
        <f t="shared" si="67"/>
        <v>150</v>
      </c>
      <c r="AU206" s="78"/>
      <c r="AV206" s="78"/>
      <c r="AW206" s="78">
        <f t="shared" si="68"/>
        <v>0</v>
      </c>
      <c r="AX206" s="78">
        <f t="shared" si="69"/>
        <v>3</v>
      </c>
      <c r="AY206" s="78"/>
      <c r="AZ206" s="78"/>
      <c r="BA206" s="79"/>
      <c r="BB206" s="114"/>
      <c r="BC206" s="81"/>
      <c r="BD206" s="108"/>
      <c r="BE206" s="109"/>
      <c r="BF206" s="109"/>
      <c r="BG206" s="110"/>
      <c r="BH206" s="110"/>
      <c r="BI206" s="111"/>
    </row>
    <row r="207" spans="1:61" s="70" customFormat="1" ht="16.5" x14ac:dyDescent="0.25">
      <c r="A207" s="101"/>
      <c r="B207" s="46" t="s">
        <v>605</v>
      </c>
      <c r="C207" s="104" t="s">
        <v>288</v>
      </c>
      <c r="D207" s="148">
        <v>50</v>
      </c>
      <c r="E207" s="104" t="s">
        <v>433</v>
      </c>
      <c r="F207" s="97"/>
      <c r="G207" s="97"/>
      <c r="H207" s="97">
        <f t="shared" si="54"/>
        <v>150</v>
      </c>
      <c r="I207" s="97"/>
      <c r="J207" s="97">
        <v>1</v>
      </c>
      <c r="K207" s="97"/>
      <c r="L207" s="97"/>
      <c r="M207" s="97"/>
      <c r="N207" s="97"/>
      <c r="O207" s="97"/>
      <c r="P207" s="97"/>
      <c r="Q207" s="97"/>
      <c r="R207" s="97"/>
      <c r="S207" s="97"/>
      <c r="T207" s="104"/>
      <c r="U207" s="78"/>
      <c r="V207" s="78"/>
      <c r="W207" s="90">
        <f t="shared" si="70"/>
        <v>150</v>
      </c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>
        <v>3</v>
      </c>
      <c r="AI207" s="78"/>
      <c r="AJ207" s="78"/>
      <c r="AK207" s="78"/>
      <c r="AL207" s="78">
        <f t="shared" si="57"/>
        <v>0</v>
      </c>
      <c r="AM207" s="101"/>
      <c r="AN207" s="101"/>
      <c r="AO207" s="101"/>
      <c r="AP207" s="101"/>
      <c r="AQ207" s="78"/>
      <c r="AR207" s="78"/>
      <c r="AS207" s="78"/>
      <c r="AT207" s="78">
        <f t="shared" si="67"/>
        <v>150</v>
      </c>
      <c r="AU207" s="78"/>
      <c r="AV207" s="78"/>
      <c r="AW207" s="78">
        <f t="shared" si="68"/>
        <v>0</v>
      </c>
      <c r="AX207" s="78">
        <f t="shared" si="69"/>
        <v>3</v>
      </c>
      <c r="AY207" s="78">
        <f>AP207</f>
        <v>0</v>
      </c>
      <c r="AZ207" s="78"/>
      <c r="BA207" s="79"/>
      <c r="BB207" s="114"/>
      <c r="BC207" s="81"/>
      <c r="BD207" s="108"/>
      <c r="BE207" s="109"/>
      <c r="BF207" s="109"/>
      <c r="BG207" s="110"/>
      <c r="BH207" s="110"/>
      <c r="BI207" s="111"/>
    </row>
    <row r="208" spans="1:61" s="70" customFormat="1" ht="16.5" x14ac:dyDescent="0.25">
      <c r="A208" s="101"/>
      <c r="B208" s="46" t="s">
        <v>606</v>
      </c>
      <c r="C208" s="104" t="s">
        <v>288</v>
      </c>
      <c r="D208" s="148">
        <v>50</v>
      </c>
      <c r="E208" s="104" t="s">
        <v>433</v>
      </c>
      <c r="F208" s="97"/>
      <c r="G208" s="97"/>
      <c r="H208" s="97">
        <f t="shared" si="54"/>
        <v>150</v>
      </c>
      <c r="I208" s="97"/>
      <c r="J208" s="97">
        <v>1</v>
      </c>
      <c r="K208" s="97"/>
      <c r="L208" s="97"/>
      <c r="M208" s="97"/>
      <c r="N208" s="97"/>
      <c r="O208" s="97"/>
      <c r="P208" s="97"/>
      <c r="Q208" s="97"/>
      <c r="R208" s="97"/>
      <c r="S208" s="97"/>
      <c r="T208" s="104"/>
      <c r="U208" s="78"/>
      <c r="V208" s="78"/>
      <c r="W208" s="90">
        <f t="shared" si="70"/>
        <v>150</v>
      </c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>
        <v>3</v>
      </c>
      <c r="AI208" s="78"/>
      <c r="AJ208" s="78"/>
      <c r="AK208" s="78"/>
      <c r="AL208" s="78">
        <f t="shared" si="57"/>
        <v>0</v>
      </c>
      <c r="AM208" s="101"/>
      <c r="AN208" s="101"/>
      <c r="AO208" s="101"/>
      <c r="AP208" s="101"/>
      <c r="AQ208" s="78"/>
      <c r="AR208" s="78"/>
      <c r="AS208" s="78"/>
      <c r="AT208" s="78">
        <f t="shared" si="67"/>
        <v>150</v>
      </c>
      <c r="AU208" s="78"/>
      <c r="AV208" s="78"/>
      <c r="AW208" s="78">
        <f t="shared" si="68"/>
        <v>0</v>
      </c>
      <c r="AX208" s="78">
        <f t="shared" si="69"/>
        <v>3</v>
      </c>
      <c r="AY208" s="78"/>
      <c r="AZ208" s="78"/>
      <c r="BA208" s="79"/>
      <c r="BB208" s="114"/>
      <c r="BC208" s="81"/>
      <c r="BD208" s="108"/>
      <c r="BE208" s="109"/>
      <c r="BF208" s="109"/>
      <c r="BG208" s="110"/>
      <c r="BH208" s="110"/>
      <c r="BI208" s="111"/>
    </row>
    <row r="209" spans="1:61" s="70" customFormat="1" ht="16.5" x14ac:dyDescent="0.25">
      <c r="A209" s="101"/>
      <c r="B209" s="46" t="s">
        <v>607</v>
      </c>
      <c r="C209" s="104" t="s">
        <v>288</v>
      </c>
      <c r="D209" s="148">
        <v>48</v>
      </c>
      <c r="E209" s="104" t="s">
        <v>433</v>
      </c>
      <c r="F209" s="97"/>
      <c r="G209" s="97"/>
      <c r="H209" s="97">
        <f t="shared" si="54"/>
        <v>144</v>
      </c>
      <c r="I209" s="97"/>
      <c r="J209" s="97">
        <v>1</v>
      </c>
      <c r="K209" s="97"/>
      <c r="L209" s="97"/>
      <c r="M209" s="97"/>
      <c r="N209" s="97"/>
      <c r="O209" s="97"/>
      <c r="P209" s="97"/>
      <c r="Q209" s="97"/>
      <c r="R209" s="97"/>
      <c r="S209" s="97"/>
      <c r="T209" s="104"/>
      <c r="U209" s="78"/>
      <c r="V209" s="78"/>
      <c r="W209" s="90">
        <f t="shared" si="70"/>
        <v>144</v>
      </c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>
        <v>3</v>
      </c>
      <c r="AI209" s="78"/>
      <c r="AJ209" s="78"/>
      <c r="AK209" s="78"/>
      <c r="AL209" s="78">
        <f t="shared" si="57"/>
        <v>0</v>
      </c>
      <c r="AM209" s="101"/>
      <c r="AN209" s="101"/>
      <c r="AO209" s="101"/>
      <c r="AP209" s="101"/>
      <c r="AQ209" s="78"/>
      <c r="AR209" s="78"/>
      <c r="AS209" s="78"/>
      <c r="AT209" s="78">
        <f t="shared" si="67"/>
        <v>144</v>
      </c>
      <c r="AU209" s="78"/>
      <c r="AV209" s="78"/>
      <c r="AW209" s="78">
        <f t="shared" si="68"/>
        <v>0</v>
      </c>
      <c r="AX209" s="78">
        <f t="shared" si="69"/>
        <v>3</v>
      </c>
      <c r="AY209" s="78">
        <f>AP209</f>
        <v>0</v>
      </c>
      <c r="AZ209" s="78"/>
      <c r="BA209" s="79"/>
      <c r="BB209" s="114"/>
      <c r="BC209" s="81"/>
      <c r="BD209" s="108"/>
      <c r="BE209" s="109"/>
      <c r="BF209" s="109"/>
      <c r="BG209" s="110"/>
      <c r="BH209" s="110"/>
      <c r="BI209" s="111"/>
    </row>
    <row r="210" spans="1:61" s="70" customFormat="1" ht="16.5" x14ac:dyDescent="0.25">
      <c r="A210" s="101"/>
      <c r="B210" s="46" t="s">
        <v>608</v>
      </c>
      <c r="C210" s="104" t="s">
        <v>288</v>
      </c>
      <c r="D210" s="148">
        <v>43</v>
      </c>
      <c r="E210" s="104" t="s">
        <v>433</v>
      </c>
      <c r="F210" s="97"/>
      <c r="G210" s="97"/>
      <c r="H210" s="97">
        <f t="shared" si="54"/>
        <v>129</v>
      </c>
      <c r="I210" s="97"/>
      <c r="J210" s="97">
        <v>1</v>
      </c>
      <c r="K210" s="97"/>
      <c r="L210" s="97"/>
      <c r="M210" s="97"/>
      <c r="N210" s="97"/>
      <c r="O210" s="97"/>
      <c r="P210" s="97"/>
      <c r="Q210" s="97"/>
      <c r="R210" s="97"/>
      <c r="S210" s="97"/>
      <c r="T210" s="104"/>
      <c r="U210" s="78"/>
      <c r="V210" s="78"/>
      <c r="W210" s="90">
        <f t="shared" si="70"/>
        <v>129</v>
      </c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>
        <v>3</v>
      </c>
      <c r="AI210" s="78"/>
      <c r="AJ210" s="78"/>
      <c r="AK210" s="78"/>
      <c r="AL210" s="78">
        <f t="shared" si="57"/>
        <v>0</v>
      </c>
      <c r="AM210" s="101"/>
      <c r="AN210" s="101"/>
      <c r="AO210" s="101">
        <v>3</v>
      </c>
      <c r="AP210" s="101"/>
      <c r="AQ210" s="78"/>
      <c r="AR210" s="78"/>
      <c r="AS210" s="78"/>
      <c r="AT210" s="78">
        <f t="shared" si="67"/>
        <v>129</v>
      </c>
      <c r="AU210" s="78"/>
      <c r="AV210" s="78"/>
      <c r="AW210" s="78">
        <f t="shared" si="68"/>
        <v>0</v>
      </c>
      <c r="AX210" s="78">
        <f t="shared" si="69"/>
        <v>3</v>
      </c>
      <c r="AY210" s="78">
        <f>AP210</f>
        <v>0</v>
      </c>
      <c r="AZ210" s="78"/>
      <c r="BA210" s="79"/>
      <c r="BB210" s="114"/>
      <c r="BC210" s="81"/>
      <c r="BD210" s="108"/>
      <c r="BE210" s="109"/>
      <c r="BF210" s="109"/>
      <c r="BG210" s="110"/>
      <c r="BH210" s="110"/>
      <c r="BI210" s="111"/>
    </row>
    <row r="211" spans="1:61" s="70" customFormat="1" ht="16.5" x14ac:dyDescent="0.25">
      <c r="A211" s="101"/>
      <c r="B211" s="46" t="s">
        <v>609</v>
      </c>
      <c r="C211" s="104" t="s">
        <v>288</v>
      </c>
      <c r="D211" s="148">
        <v>50</v>
      </c>
      <c r="E211" s="104" t="s">
        <v>433</v>
      </c>
      <c r="F211" s="97"/>
      <c r="G211" s="97"/>
      <c r="H211" s="97">
        <f t="shared" si="54"/>
        <v>150</v>
      </c>
      <c r="I211" s="97"/>
      <c r="J211" s="97"/>
      <c r="K211" s="97">
        <v>1</v>
      </c>
      <c r="L211" s="97"/>
      <c r="M211" s="97"/>
      <c r="N211" s="97"/>
      <c r="O211" s="97"/>
      <c r="P211" s="97"/>
      <c r="Q211" s="97"/>
      <c r="R211" s="97"/>
      <c r="S211" s="97"/>
      <c r="T211" s="104"/>
      <c r="U211" s="78"/>
      <c r="V211" s="78"/>
      <c r="W211" s="90">
        <f t="shared" si="70"/>
        <v>150</v>
      </c>
      <c r="X211" s="78"/>
      <c r="Y211" s="78"/>
      <c r="Z211" s="78"/>
      <c r="AA211" s="78"/>
      <c r="AB211" s="78"/>
      <c r="AC211" s="78">
        <v>6</v>
      </c>
      <c r="AD211" s="78"/>
      <c r="AE211" s="78"/>
      <c r="AF211" s="78"/>
      <c r="AG211" s="78"/>
      <c r="AH211" s="78">
        <v>3</v>
      </c>
      <c r="AI211" s="78"/>
      <c r="AJ211" s="78"/>
      <c r="AK211" s="78"/>
      <c r="AL211" s="78">
        <f t="shared" si="57"/>
        <v>0</v>
      </c>
      <c r="AM211" s="101"/>
      <c r="AN211" s="101"/>
      <c r="AO211" s="101"/>
      <c r="AP211" s="101"/>
      <c r="AQ211" s="78"/>
      <c r="AR211" s="78"/>
      <c r="AS211" s="78"/>
      <c r="AT211" s="78">
        <f t="shared" si="67"/>
        <v>150</v>
      </c>
      <c r="AU211" s="78"/>
      <c r="AV211" s="78"/>
      <c r="AW211" s="78">
        <f t="shared" si="68"/>
        <v>0</v>
      </c>
      <c r="AX211" s="78">
        <f t="shared" si="69"/>
        <v>3</v>
      </c>
      <c r="AY211" s="78">
        <v>6</v>
      </c>
      <c r="AZ211" s="78"/>
      <c r="BA211" s="79"/>
      <c r="BB211" s="114"/>
      <c r="BC211" s="81"/>
      <c r="BD211" s="108"/>
      <c r="BE211" s="109"/>
      <c r="BF211" s="109"/>
      <c r="BG211" s="110"/>
      <c r="BH211" s="110"/>
      <c r="BI211" s="111"/>
    </row>
    <row r="212" spans="1:61" s="70" customFormat="1" ht="16.5" x14ac:dyDescent="0.25">
      <c r="A212" s="101"/>
      <c r="B212" s="46" t="s">
        <v>610</v>
      </c>
      <c r="C212" s="104" t="s">
        <v>288</v>
      </c>
      <c r="D212" s="148">
        <v>40</v>
      </c>
      <c r="E212" s="104" t="s">
        <v>433</v>
      </c>
      <c r="F212" s="97"/>
      <c r="G212" s="97"/>
      <c r="H212" s="97">
        <f t="shared" si="54"/>
        <v>120</v>
      </c>
      <c r="I212" s="97"/>
      <c r="J212" s="97"/>
      <c r="K212" s="97">
        <v>1</v>
      </c>
      <c r="L212" s="97"/>
      <c r="M212" s="97"/>
      <c r="N212" s="97"/>
      <c r="O212" s="97"/>
      <c r="P212" s="97"/>
      <c r="Q212" s="97"/>
      <c r="R212" s="97"/>
      <c r="S212" s="97"/>
      <c r="T212" s="104"/>
      <c r="U212" s="78"/>
      <c r="V212" s="78"/>
      <c r="W212" s="90">
        <f t="shared" si="70"/>
        <v>120</v>
      </c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>
        <v>3</v>
      </c>
      <c r="AI212" s="78"/>
      <c r="AJ212" s="78"/>
      <c r="AK212" s="78"/>
      <c r="AL212" s="78">
        <f t="shared" si="57"/>
        <v>0</v>
      </c>
      <c r="AM212" s="101"/>
      <c r="AN212" s="101"/>
      <c r="AO212" s="101"/>
      <c r="AP212" s="101"/>
      <c r="AQ212" s="78"/>
      <c r="AR212" s="78"/>
      <c r="AS212" s="78"/>
      <c r="AT212" s="78">
        <f t="shared" si="67"/>
        <v>120</v>
      </c>
      <c r="AU212" s="78"/>
      <c r="AV212" s="78"/>
      <c r="AW212" s="78">
        <f t="shared" si="68"/>
        <v>0</v>
      </c>
      <c r="AX212" s="78">
        <f t="shared" si="69"/>
        <v>3</v>
      </c>
      <c r="AY212" s="78">
        <f>AP212</f>
        <v>0</v>
      </c>
      <c r="AZ212" s="78"/>
      <c r="BA212" s="79"/>
      <c r="BB212" s="114"/>
      <c r="BC212" s="81"/>
      <c r="BD212" s="108"/>
      <c r="BE212" s="109"/>
      <c r="BF212" s="109"/>
      <c r="BG212" s="110"/>
      <c r="BH212" s="110"/>
      <c r="BI212" s="111"/>
    </row>
    <row r="213" spans="1:61" s="70" customFormat="1" ht="16.5" x14ac:dyDescent="0.25">
      <c r="A213" s="101"/>
      <c r="B213" s="46" t="s">
        <v>611</v>
      </c>
      <c r="C213" s="104" t="s">
        <v>288</v>
      </c>
      <c r="D213" s="148">
        <v>45</v>
      </c>
      <c r="E213" s="104" t="s">
        <v>433</v>
      </c>
      <c r="F213" s="97"/>
      <c r="G213" s="97"/>
      <c r="H213" s="97">
        <f t="shared" si="54"/>
        <v>135</v>
      </c>
      <c r="I213" s="97"/>
      <c r="J213" s="97">
        <v>1</v>
      </c>
      <c r="K213" s="97"/>
      <c r="L213" s="97"/>
      <c r="M213" s="97"/>
      <c r="N213" s="97"/>
      <c r="O213" s="97"/>
      <c r="P213" s="97"/>
      <c r="Q213" s="97"/>
      <c r="R213" s="97"/>
      <c r="S213" s="97"/>
      <c r="T213" s="104"/>
      <c r="U213" s="78"/>
      <c r="V213" s="78"/>
      <c r="W213" s="90">
        <f t="shared" si="70"/>
        <v>135</v>
      </c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>
        <v>3</v>
      </c>
      <c r="AI213" s="78"/>
      <c r="AJ213" s="78"/>
      <c r="AK213" s="78"/>
      <c r="AL213" s="78">
        <f t="shared" si="57"/>
        <v>0</v>
      </c>
      <c r="AM213" s="101"/>
      <c r="AN213" s="101"/>
      <c r="AO213" s="101"/>
      <c r="AP213" s="101"/>
      <c r="AQ213" s="78"/>
      <c r="AR213" s="78"/>
      <c r="AS213" s="78"/>
      <c r="AT213" s="78">
        <f t="shared" si="67"/>
        <v>135</v>
      </c>
      <c r="AU213" s="78"/>
      <c r="AV213" s="78"/>
      <c r="AW213" s="78">
        <f t="shared" si="68"/>
        <v>0</v>
      </c>
      <c r="AX213" s="78">
        <f t="shared" si="69"/>
        <v>3</v>
      </c>
      <c r="AY213" s="78">
        <f>AP213</f>
        <v>0</v>
      </c>
      <c r="AZ213" s="78"/>
      <c r="BA213" s="79"/>
      <c r="BB213" s="114"/>
      <c r="BC213" s="81"/>
      <c r="BD213" s="108"/>
      <c r="BE213" s="109"/>
      <c r="BF213" s="109"/>
      <c r="BG213" s="110"/>
      <c r="BH213" s="110"/>
      <c r="BI213" s="111"/>
    </row>
    <row r="214" spans="1:61" s="70" customFormat="1" ht="16.5" x14ac:dyDescent="0.25">
      <c r="A214" s="101"/>
      <c r="B214" s="46" t="s">
        <v>612</v>
      </c>
      <c r="C214" s="104" t="s">
        <v>288</v>
      </c>
      <c r="D214" s="148">
        <v>50</v>
      </c>
      <c r="E214" s="104" t="s">
        <v>433</v>
      </c>
      <c r="F214" s="97"/>
      <c r="G214" s="97"/>
      <c r="H214" s="97">
        <f t="shared" si="54"/>
        <v>150</v>
      </c>
      <c r="I214" s="97"/>
      <c r="J214" s="97">
        <v>1</v>
      </c>
      <c r="K214" s="97"/>
      <c r="L214" s="97"/>
      <c r="M214" s="97"/>
      <c r="N214" s="97"/>
      <c r="O214" s="97"/>
      <c r="P214" s="97"/>
      <c r="Q214" s="97"/>
      <c r="R214" s="97"/>
      <c r="S214" s="97"/>
      <c r="T214" s="104"/>
      <c r="U214" s="78"/>
      <c r="V214" s="78"/>
      <c r="W214" s="90">
        <f t="shared" si="70"/>
        <v>150</v>
      </c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>
        <v>3</v>
      </c>
      <c r="AI214" s="78"/>
      <c r="AJ214" s="78"/>
      <c r="AK214" s="78"/>
      <c r="AL214" s="78">
        <f t="shared" si="57"/>
        <v>0</v>
      </c>
      <c r="AM214" s="101"/>
      <c r="AN214" s="101"/>
      <c r="AO214" s="101"/>
      <c r="AP214" s="101"/>
      <c r="AQ214" s="78"/>
      <c r="AR214" s="78"/>
      <c r="AS214" s="78"/>
      <c r="AT214" s="78">
        <f t="shared" si="67"/>
        <v>150</v>
      </c>
      <c r="AU214" s="78"/>
      <c r="AV214" s="78"/>
      <c r="AW214" s="78">
        <f t="shared" si="68"/>
        <v>0</v>
      </c>
      <c r="AX214" s="78">
        <f t="shared" si="69"/>
        <v>3</v>
      </c>
      <c r="AY214" s="78"/>
      <c r="AZ214" s="78"/>
      <c r="BA214" s="79"/>
      <c r="BB214" s="114"/>
      <c r="BC214" s="81"/>
      <c r="BD214" s="108"/>
      <c r="BE214" s="109"/>
      <c r="BF214" s="109"/>
      <c r="BG214" s="110"/>
      <c r="BH214" s="110"/>
      <c r="BI214" s="111"/>
    </row>
    <row r="215" spans="1:61" s="70" customFormat="1" ht="16.5" x14ac:dyDescent="0.25">
      <c r="A215" s="101"/>
      <c r="B215" s="46" t="s">
        <v>613</v>
      </c>
      <c r="C215" s="104" t="s">
        <v>288</v>
      </c>
      <c r="D215" s="148">
        <v>50</v>
      </c>
      <c r="E215" s="104" t="s">
        <v>433</v>
      </c>
      <c r="F215" s="97"/>
      <c r="G215" s="97"/>
      <c r="H215" s="97">
        <f t="shared" si="54"/>
        <v>150</v>
      </c>
      <c r="I215" s="97"/>
      <c r="J215" s="97">
        <v>1</v>
      </c>
      <c r="K215" s="97"/>
      <c r="L215" s="97"/>
      <c r="M215" s="97"/>
      <c r="N215" s="97"/>
      <c r="O215" s="97"/>
      <c r="P215" s="97"/>
      <c r="Q215" s="97"/>
      <c r="R215" s="97"/>
      <c r="S215" s="97"/>
      <c r="T215" s="104"/>
      <c r="U215" s="78"/>
      <c r="V215" s="78"/>
      <c r="W215" s="90">
        <f t="shared" si="70"/>
        <v>150</v>
      </c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>
        <v>3</v>
      </c>
      <c r="AI215" s="78"/>
      <c r="AJ215" s="78"/>
      <c r="AK215" s="78"/>
      <c r="AL215" s="78">
        <f t="shared" si="57"/>
        <v>0</v>
      </c>
      <c r="AM215" s="101"/>
      <c r="AN215" s="101"/>
      <c r="AO215" s="101"/>
      <c r="AP215" s="101"/>
      <c r="AQ215" s="78"/>
      <c r="AR215" s="78"/>
      <c r="AS215" s="78"/>
      <c r="AT215" s="78">
        <f t="shared" si="67"/>
        <v>150</v>
      </c>
      <c r="AU215" s="78"/>
      <c r="AV215" s="78"/>
      <c r="AW215" s="78">
        <f t="shared" si="68"/>
        <v>0</v>
      </c>
      <c r="AX215" s="78">
        <f t="shared" si="69"/>
        <v>3</v>
      </c>
      <c r="AY215" s="78">
        <f>AP215</f>
        <v>0</v>
      </c>
      <c r="AZ215" s="78"/>
      <c r="BA215" s="79"/>
      <c r="BB215" s="114"/>
      <c r="BC215" s="81"/>
      <c r="BD215" s="108"/>
      <c r="BE215" s="109"/>
      <c r="BF215" s="109"/>
      <c r="BG215" s="110"/>
      <c r="BH215" s="110"/>
      <c r="BI215" s="111"/>
    </row>
    <row r="216" spans="1:61" s="70" customFormat="1" ht="16.5" x14ac:dyDescent="0.25">
      <c r="A216" s="101"/>
      <c r="B216" s="46" t="s">
        <v>614</v>
      </c>
      <c r="C216" s="104" t="s">
        <v>288</v>
      </c>
      <c r="D216" s="148">
        <v>59</v>
      </c>
      <c r="E216" s="104" t="s">
        <v>433</v>
      </c>
      <c r="F216" s="97"/>
      <c r="G216" s="97"/>
      <c r="H216" s="97">
        <f t="shared" si="54"/>
        <v>177</v>
      </c>
      <c r="I216" s="97"/>
      <c r="J216" s="97"/>
      <c r="K216" s="97">
        <v>1</v>
      </c>
      <c r="L216" s="97"/>
      <c r="M216" s="97"/>
      <c r="N216" s="97"/>
      <c r="O216" s="97"/>
      <c r="P216" s="97"/>
      <c r="Q216" s="97"/>
      <c r="R216" s="97"/>
      <c r="S216" s="97"/>
      <c r="T216" s="104"/>
      <c r="U216" s="78"/>
      <c r="V216" s="78"/>
      <c r="W216" s="90">
        <f t="shared" si="70"/>
        <v>177</v>
      </c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>
        <v>3</v>
      </c>
      <c r="AI216" s="78"/>
      <c r="AJ216" s="78"/>
      <c r="AK216" s="78"/>
      <c r="AL216" s="78">
        <f t="shared" si="57"/>
        <v>0</v>
      </c>
      <c r="AM216" s="101"/>
      <c r="AN216" s="101"/>
      <c r="AO216" s="101"/>
      <c r="AP216" s="101"/>
      <c r="AQ216" s="78"/>
      <c r="AR216" s="78"/>
      <c r="AS216" s="78"/>
      <c r="AT216" s="78">
        <f t="shared" si="67"/>
        <v>177</v>
      </c>
      <c r="AU216" s="78"/>
      <c r="AV216" s="78"/>
      <c r="AW216" s="78">
        <f t="shared" si="68"/>
        <v>0</v>
      </c>
      <c r="AX216" s="78">
        <f t="shared" si="69"/>
        <v>3</v>
      </c>
      <c r="AY216" s="78">
        <f>AP216</f>
        <v>0</v>
      </c>
      <c r="AZ216" s="78">
        <v>12</v>
      </c>
      <c r="BA216" s="79"/>
      <c r="BB216" s="114"/>
      <c r="BC216" s="81"/>
      <c r="BD216" s="108"/>
      <c r="BE216" s="109"/>
      <c r="BF216" s="109"/>
      <c r="BG216" s="110"/>
      <c r="BH216" s="110"/>
      <c r="BI216" s="111"/>
    </row>
    <row r="217" spans="1:61" s="70" customFormat="1" ht="16.5" x14ac:dyDescent="0.25">
      <c r="A217" s="101"/>
      <c r="B217" s="46" t="s">
        <v>615</v>
      </c>
      <c r="C217" s="104" t="s">
        <v>288</v>
      </c>
      <c r="D217" s="148">
        <v>36</v>
      </c>
      <c r="E217" s="104" t="s">
        <v>433</v>
      </c>
      <c r="F217" s="97"/>
      <c r="G217" s="97"/>
      <c r="H217" s="97">
        <f t="shared" si="54"/>
        <v>108</v>
      </c>
      <c r="I217" s="97"/>
      <c r="J217" s="97">
        <v>1</v>
      </c>
      <c r="K217" s="97"/>
      <c r="L217" s="97"/>
      <c r="M217" s="97"/>
      <c r="N217" s="97"/>
      <c r="O217" s="97"/>
      <c r="P217" s="97"/>
      <c r="Q217" s="97"/>
      <c r="R217" s="97"/>
      <c r="S217" s="97"/>
      <c r="T217" s="104"/>
      <c r="U217" s="78"/>
      <c r="V217" s="78"/>
      <c r="W217" s="90">
        <f t="shared" si="70"/>
        <v>108</v>
      </c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>
        <v>3</v>
      </c>
      <c r="AI217" s="78"/>
      <c r="AJ217" s="78"/>
      <c r="AK217" s="78"/>
      <c r="AL217" s="78">
        <f t="shared" si="57"/>
        <v>0</v>
      </c>
      <c r="AM217" s="101"/>
      <c r="AN217" s="101"/>
      <c r="AO217" s="101"/>
      <c r="AP217" s="101"/>
      <c r="AQ217" s="78"/>
      <c r="AR217" s="78"/>
      <c r="AS217" s="78"/>
      <c r="AT217" s="78">
        <f t="shared" si="67"/>
        <v>108</v>
      </c>
      <c r="AU217" s="78"/>
      <c r="AV217" s="78"/>
      <c r="AW217" s="78">
        <f t="shared" si="68"/>
        <v>0</v>
      </c>
      <c r="AX217" s="78">
        <f t="shared" si="69"/>
        <v>3</v>
      </c>
      <c r="AY217" s="78">
        <f>AP217</f>
        <v>0</v>
      </c>
      <c r="AZ217" s="78"/>
      <c r="BA217" s="79"/>
      <c r="BB217" s="114"/>
      <c r="BC217" s="81"/>
      <c r="BD217" s="108"/>
      <c r="BE217" s="109"/>
      <c r="BF217" s="109"/>
      <c r="BG217" s="110"/>
      <c r="BH217" s="110"/>
      <c r="BI217" s="111"/>
    </row>
    <row r="218" spans="1:61" s="70" customFormat="1" ht="16.5" x14ac:dyDescent="0.25">
      <c r="A218" s="101"/>
      <c r="B218" s="46" t="s">
        <v>616</v>
      </c>
      <c r="C218" s="104" t="s">
        <v>288</v>
      </c>
      <c r="D218" s="148">
        <v>45</v>
      </c>
      <c r="E218" s="104" t="s">
        <v>433</v>
      </c>
      <c r="F218" s="97"/>
      <c r="G218" s="97"/>
      <c r="H218" s="97">
        <f t="shared" si="54"/>
        <v>135</v>
      </c>
      <c r="I218" s="97"/>
      <c r="J218" s="97">
        <v>1</v>
      </c>
      <c r="K218" s="97"/>
      <c r="L218" s="97"/>
      <c r="M218" s="97"/>
      <c r="N218" s="97"/>
      <c r="O218" s="97"/>
      <c r="P218" s="97"/>
      <c r="Q218" s="97"/>
      <c r="R218" s="97"/>
      <c r="S218" s="97"/>
      <c r="T218" s="104"/>
      <c r="U218" s="78"/>
      <c r="V218" s="78"/>
      <c r="W218" s="90">
        <f t="shared" si="70"/>
        <v>135</v>
      </c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>
        <v>3</v>
      </c>
      <c r="AI218" s="78"/>
      <c r="AJ218" s="78"/>
      <c r="AK218" s="78"/>
      <c r="AL218" s="78">
        <f t="shared" si="57"/>
        <v>0</v>
      </c>
      <c r="AM218" s="101"/>
      <c r="AN218" s="101"/>
      <c r="AO218" s="101"/>
      <c r="AP218" s="101"/>
      <c r="AQ218" s="78"/>
      <c r="AR218" s="78"/>
      <c r="AS218" s="78"/>
      <c r="AT218" s="78">
        <f t="shared" si="67"/>
        <v>135</v>
      </c>
      <c r="AU218" s="78"/>
      <c r="AV218" s="78"/>
      <c r="AW218" s="78">
        <f t="shared" si="68"/>
        <v>0</v>
      </c>
      <c r="AX218" s="78">
        <f t="shared" si="69"/>
        <v>3</v>
      </c>
      <c r="AY218" s="78"/>
      <c r="AZ218" s="78"/>
      <c r="BA218" s="79"/>
      <c r="BB218" s="114"/>
      <c r="BC218" s="81"/>
      <c r="BD218" s="108"/>
      <c r="BE218" s="109"/>
      <c r="BF218" s="109"/>
      <c r="BG218" s="110"/>
      <c r="BH218" s="110"/>
      <c r="BI218" s="111"/>
    </row>
    <row r="219" spans="1:61" s="70" customFormat="1" ht="16.5" x14ac:dyDescent="0.25">
      <c r="A219" s="101"/>
      <c r="B219" s="46" t="s">
        <v>617</v>
      </c>
      <c r="C219" s="104" t="s">
        <v>288</v>
      </c>
      <c r="D219" s="148">
        <v>47</v>
      </c>
      <c r="E219" s="104" t="s">
        <v>433</v>
      </c>
      <c r="F219" s="97"/>
      <c r="G219" s="97"/>
      <c r="H219" s="97">
        <f t="shared" si="54"/>
        <v>141</v>
      </c>
      <c r="I219" s="97"/>
      <c r="J219" s="97">
        <v>1</v>
      </c>
      <c r="K219" s="97"/>
      <c r="L219" s="97"/>
      <c r="M219" s="97"/>
      <c r="N219" s="97"/>
      <c r="O219" s="97"/>
      <c r="P219" s="97"/>
      <c r="Q219" s="97"/>
      <c r="R219" s="97"/>
      <c r="S219" s="97"/>
      <c r="T219" s="104"/>
      <c r="U219" s="78"/>
      <c r="V219" s="78"/>
      <c r="W219" s="90">
        <f t="shared" si="70"/>
        <v>141</v>
      </c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>
        <v>3</v>
      </c>
      <c r="AI219" s="78"/>
      <c r="AJ219" s="78"/>
      <c r="AK219" s="78"/>
      <c r="AL219" s="78">
        <f t="shared" si="57"/>
        <v>0</v>
      </c>
      <c r="AM219" s="101"/>
      <c r="AN219" s="101"/>
      <c r="AO219" s="101"/>
      <c r="AP219" s="101"/>
      <c r="AQ219" s="78"/>
      <c r="AR219" s="78"/>
      <c r="AS219" s="78"/>
      <c r="AT219" s="78">
        <f t="shared" si="67"/>
        <v>141</v>
      </c>
      <c r="AU219" s="78"/>
      <c r="AV219" s="78"/>
      <c r="AW219" s="78">
        <f t="shared" si="68"/>
        <v>0</v>
      </c>
      <c r="AX219" s="78">
        <f t="shared" si="69"/>
        <v>3</v>
      </c>
      <c r="AY219" s="78">
        <f>AP219</f>
        <v>0</v>
      </c>
      <c r="AZ219" s="78"/>
      <c r="BA219" s="79"/>
      <c r="BB219" s="114"/>
      <c r="BC219" s="81"/>
      <c r="BD219" s="108"/>
      <c r="BE219" s="109"/>
      <c r="BF219" s="109"/>
      <c r="BG219" s="110"/>
      <c r="BH219" s="110"/>
      <c r="BI219" s="111"/>
    </row>
    <row r="220" spans="1:61" s="70" customFormat="1" ht="16.5" x14ac:dyDescent="0.25">
      <c r="A220" s="101"/>
      <c r="B220" s="46" t="s">
        <v>618</v>
      </c>
      <c r="C220" s="104" t="s">
        <v>288</v>
      </c>
      <c r="D220" s="148">
        <v>44</v>
      </c>
      <c r="E220" s="104" t="s">
        <v>433</v>
      </c>
      <c r="F220" s="97"/>
      <c r="G220" s="97"/>
      <c r="H220" s="97">
        <f t="shared" si="54"/>
        <v>132</v>
      </c>
      <c r="I220" s="97"/>
      <c r="J220" s="97">
        <v>1</v>
      </c>
      <c r="K220" s="97"/>
      <c r="L220" s="97"/>
      <c r="M220" s="97"/>
      <c r="N220" s="97"/>
      <c r="O220" s="97"/>
      <c r="P220" s="97"/>
      <c r="Q220" s="97"/>
      <c r="R220" s="97"/>
      <c r="S220" s="97"/>
      <c r="T220" s="104"/>
      <c r="U220" s="78"/>
      <c r="V220" s="78"/>
      <c r="W220" s="90">
        <f t="shared" si="70"/>
        <v>132</v>
      </c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>
        <v>3</v>
      </c>
      <c r="AI220" s="78"/>
      <c r="AJ220" s="78"/>
      <c r="AK220" s="78"/>
      <c r="AL220" s="78">
        <f t="shared" si="57"/>
        <v>0</v>
      </c>
      <c r="AM220" s="101"/>
      <c r="AN220" s="101"/>
      <c r="AO220" s="101"/>
      <c r="AP220" s="101"/>
      <c r="AQ220" s="78"/>
      <c r="AR220" s="78"/>
      <c r="AS220" s="78"/>
      <c r="AT220" s="78">
        <f t="shared" si="67"/>
        <v>132</v>
      </c>
      <c r="AU220" s="78"/>
      <c r="AV220" s="78"/>
      <c r="AW220" s="78">
        <f t="shared" si="68"/>
        <v>0</v>
      </c>
      <c r="AX220" s="78">
        <f t="shared" si="69"/>
        <v>3</v>
      </c>
      <c r="AY220" s="78"/>
      <c r="AZ220" s="78"/>
      <c r="BA220" s="79"/>
      <c r="BB220" s="114"/>
      <c r="BC220" s="81"/>
      <c r="BD220" s="108"/>
      <c r="BE220" s="109"/>
      <c r="BF220" s="109"/>
      <c r="BG220" s="110"/>
      <c r="BH220" s="110"/>
      <c r="BI220" s="111"/>
    </row>
    <row r="221" spans="1:61" s="70" customFormat="1" ht="16.5" x14ac:dyDescent="0.25">
      <c r="A221" s="101"/>
      <c r="B221" s="46" t="s">
        <v>619</v>
      </c>
      <c r="C221" s="104" t="s">
        <v>435</v>
      </c>
      <c r="D221" s="148">
        <v>48</v>
      </c>
      <c r="E221" s="104" t="s">
        <v>433</v>
      </c>
      <c r="F221" s="97"/>
      <c r="G221" s="97"/>
      <c r="H221" s="97">
        <f t="shared" si="54"/>
        <v>144</v>
      </c>
      <c r="I221" s="97"/>
      <c r="J221" s="97"/>
      <c r="K221" s="97"/>
      <c r="L221" s="97">
        <v>1</v>
      </c>
      <c r="M221" s="97"/>
      <c r="N221" s="97"/>
      <c r="O221" s="97"/>
      <c r="P221" s="97"/>
      <c r="Q221" s="97"/>
      <c r="R221" s="97"/>
      <c r="S221" s="97"/>
      <c r="T221" s="104"/>
      <c r="U221" s="78"/>
      <c r="V221" s="78"/>
      <c r="W221" s="90">
        <f t="shared" si="70"/>
        <v>144</v>
      </c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>
        <v>6</v>
      </c>
      <c r="AI221" s="78"/>
      <c r="AJ221" s="78"/>
      <c r="AK221" s="78"/>
      <c r="AL221" s="78">
        <f t="shared" si="57"/>
        <v>0</v>
      </c>
      <c r="AM221" s="101"/>
      <c r="AN221" s="101"/>
      <c r="AO221" s="101">
        <v>3</v>
      </c>
      <c r="AP221" s="101"/>
      <c r="AQ221" s="78"/>
      <c r="AR221" s="78"/>
      <c r="AS221" s="78"/>
      <c r="AT221" s="78">
        <f t="shared" si="67"/>
        <v>144</v>
      </c>
      <c r="AU221" s="78"/>
      <c r="AV221" s="78"/>
      <c r="AW221" s="78">
        <f t="shared" si="68"/>
        <v>0</v>
      </c>
      <c r="AX221" s="78">
        <f t="shared" si="69"/>
        <v>6</v>
      </c>
      <c r="AY221" s="78">
        <f>AP221</f>
        <v>0</v>
      </c>
      <c r="AZ221" s="78"/>
      <c r="BA221" s="79"/>
      <c r="BB221" s="114"/>
      <c r="BC221" s="81"/>
      <c r="BD221" s="108"/>
      <c r="BE221" s="109"/>
      <c r="BF221" s="109"/>
      <c r="BG221" s="110"/>
      <c r="BH221" s="110"/>
      <c r="BI221" s="111"/>
    </row>
    <row r="222" spans="1:61" s="70" customFormat="1" ht="16.5" x14ac:dyDescent="0.25">
      <c r="A222" s="101"/>
      <c r="B222" s="46" t="s">
        <v>620</v>
      </c>
      <c r="C222" s="104" t="s">
        <v>288</v>
      </c>
      <c r="D222" s="148">
        <v>100</v>
      </c>
      <c r="E222" s="104" t="s">
        <v>433</v>
      </c>
      <c r="F222" s="97"/>
      <c r="G222" s="97"/>
      <c r="H222" s="97">
        <f t="shared" si="54"/>
        <v>300</v>
      </c>
      <c r="I222" s="97"/>
      <c r="J222" s="97">
        <v>1</v>
      </c>
      <c r="K222" s="97"/>
      <c r="L222" s="97"/>
      <c r="M222" s="97"/>
      <c r="N222" s="97"/>
      <c r="O222" s="97"/>
      <c r="P222" s="97"/>
      <c r="Q222" s="97"/>
      <c r="R222" s="97"/>
      <c r="S222" s="97"/>
      <c r="T222" s="104"/>
      <c r="U222" s="78"/>
      <c r="V222" s="78"/>
      <c r="W222" s="90">
        <f t="shared" si="70"/>
        <v>300</v>
      </c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>
        <v>3</v>
      </c>
      <c r="AI222" s="78"/>
      <c r="AJ222" s="78"/>
      <c r="AK222" s="78"/>
      <c r="AL222" s="78">
        <f t="shared" si="57"/>
        <v>0</v>
      </c>
      <c r="AM222" s="101"/>
      <c r="AN222" s="101"/>
      <c r="AO222" s="101"/>
      <c r="AP222" s="101"/>
      <c r="AQ222" s="78"/>
      <c r="AR222" s="78"/>
      <c r="AS222" s="78"/>
      <c r="AT222" s="78">
        <f t="shared" si="67"/>
        <v>300</v>
      </c>
      <c r="AU222" s="78"/>
      <c r="AV222" s="78"/>
      <c r="AW222" s="78">
        <f t="shared" si="68"/>
        <v>0</v>
      </c>
      <c r="AX222" s="78">
        <f t="shared" si="69"/>
        <v>3</v>
      </c>
      <c r="AY222" s="78">
        <f>AP222</f>
        <v>0</v>
      </c>
      <c r="AZ222" s="78"/>
      <c r="BA222" s="79"/>
      <c r="BB222" s="114"/>
      <c r="BC222" s="81"/>
      <c r="BD222" s="108"/>
      <c r="BE222" s="109"/>
      <c r="BF222" s="109"/>
      <c r="BG222" s="110"/>
      <c r="BH222" s="110"/>
      <c r="BI222" s="111"/>
    </row>
    <row r="223" spans="1:61" s="70" customFormat="1" ht="16.5" x14ac:dyDescent="0.25">
      <c r="A223" s="101"/>
      <c r="B223" s="46" t="s">
        <v>621</v>
      </c>
      <c r="C223" s="104" t="s">
        <v>288</v>
      </c>
      <c r="D223" s="148">
        <v>50</v>
      </c>
      <c r="E223" s="104" t="s">
        <v>433</v>
      </c>
      <c r="F223" s="97"/>
      <c r="G223" s="97"/>
      <c r="H223" s="97">
        <f t="shared" si="54"/>
        <v>150</v>
      </c>
      <c r="I223" s="97"/>
      <c r="J223" s="97">
        <v>1</v>
      </c>
      <c r="K223" s="97"/>
      <c r="L223" s="97"/>
      <c r="M223" s="97"/>
      <c r="N223" s="97"/>
      <c r="O223" s="97"/>
      <c r="P223" s="97"/>
      <c r="Q223" s="97"/>
      <c r="R223" s="97"/>
      <c r="S223" s="97"/>
      <c r="T223" s="104"/>
      <c r="U223" s="78"/>
      <c r="V223" s="78"/>
      <c r="W223" s="90">
        <f t="shared" si="70"/>
        <v>150</v>
      </c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>
        <v>3</v>
      </c>
      <c r="AI223" s="78"/>
      <c r="AJ223" s="78"/>
      <c r="AK223" s="78"/>
      <c r="AL223" s="78">
        <f t="shared" si="57"/>
        <v>0</v>
      </c>
      <c r="AM223" s="101"/>
      <c r="AN223" s="101"/>
      <c r="AO223" s="101"/>
      <c r="AP223" s="101"/>
      <c r="AQ223" s="78"/>
      <c r="AR223" s="78"/>
      <c r="AS223" s="78"/>
      <c r="AT223" s="78">
        <f t="shared" si="67"/>
        <v>150</v>
      </c>
      <c r="AU223" s="78"/>
      <c r="AV223" s="78"/>
      <c r="AW223" s="78">
        <f t="shared" si="68"/>
        <v>0</v>
      </c>
      <c r="AX223" s="78">
        <f t="shared" si="69"/>
        <v>3</v>
      </c>
      <c r="AY223" s="78"/>
      <c r="AZ223" s="78"/>
      <c r="BA223" s="79"/>
      <c r="BB223" s="114"/>
      <c r="BC223" s="81"/>
      <c r="BD223" s="108"/>
      <c r="BE223" s="109"/>
      <c r="BF223" s="109"/>
      <c r="BG223" s="110"/>
      <c r="BH223" s="110"/>
      <c r="BI223" s="111"/>
    </row>
    <row r="224" spans="1:61" s="70" customFormat="1" ht="16.5" x14ac:dyDescent="0.25">
      <c r="A224" s="101"/>
      <c r="B224" s="46" t="s">
        <v>622</v>
      </c>
      <c r="C224" s="104" t="s">
        <v>226</v>
      </c>
      <c r="D224" s="148">
        <v>50</v>
      </c>
      <c r="E224" s="104" t="s">
        <v>433</v>
      </c>
      <c r="F224" s="97"/>
      <c r="G224" s="97"/>
      <c r="H224" s="97">
        <f t="shared" si="54"/>
        <v>150</v>
      </c>
      <c r="I224" s="97"/>
      <c r="J224" s="97"/>
      <c r="K224" s="97"/>
      <c r="L224" s="97"/>
      <c r="M224" s="97">
        <v>1</v>
      </c>
      <c r="N224" s="97"/>
      <c r="O224" s="97"/>
      <c r="P224" s="97"/>
      <c r="Q224" s="97"/>
      <c r="R224" s="97"/>
      <c r="S224" s="97"/>
      <c r="T224" s="104"/>
      <c r="U224" s="78"/>
      <c r="V224" s="78"/>
      <c r="W224" s="90">
        <f t="shared" si="70"/>
        <v>150</v>
      </c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>
        <v>1</v>
      </c>
      <c r="AI224" s="78">
        <v>6</v>
      </c>
      <c r="AJ224" s="78"/>
      <c r="AK224" s="78"/>
      <c r="AL224" s="78">
        <f t="shared" si="57"/>
        <v>6</v>
      </c>
      <c r="AM224" s="101"/>
      <c r="AN224" s="101"/>
      <c r="AO224" s="101"/>
      <c r="AP224" s="101"/>
      <c r="AQ224" s="78"/>
      <c r="AR224" s="78"/>
      <c r="AS224" s="78"/>
      <c r="AT224" s="78">
        <f t="shared" si="67"/>
        <v>150</v>
      </c>
      <c r="AU224" s="78"/>
      <c r="AV224" s="78"/>
      <c r="AW224" s="78">
        <f t="shared" si="68"/>
        <v>6</v>
      </c>
      <c r="AX224" s="78">
        <f t="shared" si="69"/>
        <v>1</v>
      </c>
      <c r="AY224" s="78">
        <f t="shared" ref="AY224:AY264" si="71">AP224</f>
        <v>0</v>
      </c>
      <c r="AZ224" s="78"/>
      <c r="BA224" s="79"/>
      <c r="BB224" s="114"/>
      <c r="BC224" s="81"/>
      <c r="BD224" s="108"/>
      <c r="BE224" s="109"/>
      <c r="BF224" s="109"/>
      <c r="BG224" s="110"/>
      <c r="BH224" s="110"/>
      <c r="BI224" s="111"/>
    </row>
    <row r="225" spans="1:61" s="70" customFormat="1" ht="16.5" x14ac:dyDescent="0.25">
      <c r="A225" s="101"/>
      <c r="B225" s="46" t="s">
        <v>623</v>
      </c>
      <c r="C225" s="104" t="s">
        <v>288</v>
      </c>
      <c r="D225" s="148">
        <v>50</v>
      </c>
      <c r="E225" s="104" t="s">
        <v>433</v>
      </c>
      <c r="F225" s="97"/>
      <c r="G225" s="97"/>
      <c r="H225" s="97">
        <f t="shared" si="54"/>
        <v>150</v>
      </c>
      <c r="I225" s="97"/>
      <c r="J225" s="97"/>
      <c r="K225" s="97">
        <v>1</v>
      </c>
      <c r="L225" s="97"/>
      <c r="M225" s="97"/>
      <c r="N225" s="97"/>
      <c r="O225" s="97"/>
      <c r="P225" s="97"/>
      <c r="Q225" s="97"/>
      <c r="R225" s="97"/>
      <c r="S225" s="97"/>
      <c r="T225" s="104"/>
      <c r="U225" s="78"/>
      <c r="V225" s="78"/>
      <c r="W225" s="90">
        <f t="shared" si="70"/>
        <v>150</v>
      </c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>
        <v>3</v>
      </c>
      <c r="AI225" s="78"/>
      <c r="AJ225" s="78"/>
      <c r="AK225" s="78"/>
      <c r="AL225" s="78">
        <f t="shared" si="57"/>
        <v>0</v>
      </c>
      <c r="AM225" s="101"/>
      <c r="AN225" s="101"/>
      <c r="AO225" s="101"/>
      <c r="AP225" s="101"/>
      <c r="AQ225" s="78"/>
      <c r="AR225" s="78"/>
      <c r="AS225" s="78"/>
      <c r="AT225" s="78">
        <f t="shared" si="67"/>
        <v>150</v>
      </c>
      <c r="AU225" s="78"/>
      <c r="AV225" s="78"/>
      <c r="AW225" s="78">
        <f t="shared" si="68"/>
        <v>0</v>
      </c>
      <c r="AX225" s="78">
        <f t="shared" si="69"/>
        <v>3</v>
      </c>
      <c r="AY225" s="78">
        <f t="shared" si="71"/>
        <v>0</v>
      </c>
      <c r="AZ225" s="78">
        <v>12</v>
      </c>
      <c r="BA225" s="79"/>
      <c r="BB225" s="114"/>
      <c r="BC225" s="81"/>
      <c r="BD225" s="108"/>
      <c r="BE225" s="109"/>
      <c r="BF225" s="109"/>
      <c r="BG225" s="110"/>
      <c r="BH225" s="110"/>
      <c r="BI225" s="111"/>
    </row>
    <row r="226" spans="1:61" s="70" customFormat="1" ht="16.5" x14ac:dyDescent="0.25">
      <c r="A226" s="101"/>
      <c r="B226" s="46" t="s">
        <v>624</v>
      </c>
      <c r="C226" s="104" t="s">
        <v>288</v>
      </c>
      <c r="D226" s="148">
        <v>50</v>
      </c>
      <c r="E226" s="104" t="s">
        <v>433</v>
      </c>
      <c r="F226" s="97"/>
      <c r="G226" s="97"/>
      <c r="H226" s="97">
        <f t="shared" ref="H226:H264" si="72">D226*3</f>
        <v>150</v>
      </c>
      <c r="I226" s="97"/>
      <c r="J226" s="97"/>
      <c r="K226" s="97">
        <v>1</v>
      </c>
      <c r="L226" s="97"/>
      <c r="M226" s="97"/>
      <c r="N226" s="97"/>
      <c r="O226" s="97"/>
      <c r="P226" s="97"/>
      <c r="Q226" s="97"/>
      <c r="R226" s="97"/>
      <c r="S226" s="97"/>
      <c r="T226" s="104"/>
      <c r="U226" s="78"/>
      <c r="V226" s="78"/>
      <c r="W226" s="90">
        <f t="shared" si="70"/>
        <v>150</v>
      </c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>
        <v>3</v>
      </c>
      <c r="AI226" s="78"/>
      <c r="AJ226" s="78"/>
      <c r="AK226" s="78"/>
      <c r="AL226" s="78">
        <f t="shared" si="57"/>
        <v>0</v>
      </c>
      <c r="AM226" s="101"/>
      <c r="AN226" s="101"/>
      <c r="AO226" s="101"/>
      <c r="AP226" s="101"/>
      <c r="AQ226" s="78"/>
      <c r="AR226" s="78"/>
      <c r="AS226" s="78"/>
      <c r="AT226" s="78">
        <f t="shared" si="67"/>
        <v>150</v>
      </c>
      <c r="AU226" s="78"/>
      <c r="AV226" s="78"/>
      <c r="AW226" s="78">
        <f t="shared" si="68"/>
        <v>0</v>
      </c>
      <c r="AX226" s="78">
        <f t="shared" si="69"/>
        <v>3</v>
      </c>
      <c r="AY226" s="78">
        <f t="shared" si="71"/>
        <v>0</v>
      </c>
      <c r="AZ226" s="78">
        <v>12</v>
      </c>
      <c r="BA226" s="79"/>
      <c r="BB226" s="114"/>
      <c r="BC226" s="81"/>
      <c r="BD226" s="108"/>
      <c r="BE226" s="109"/>
      <c r="BF226" s="109"/>
      <c r="BG226" s="110"/>
      <c r="BH226" s="110"/>
      <c r="BI226" s="111"/>
    </row>
    <row r="227" spans="1:61" s="70" customFormat="1" ht="16.5" x14ac:dyDescent="0.25">
      <c r="A227" s="101"/>
      <c r="B227" s="46" t="s">
        <v>625</v>
      </c>
      <c r="C227" s="104" t="s">
        <v>288</v>
      </c>
      <c r="D227" s="148">
        <v>50</v>
      </c>
      <c r="E227" s="104" t="s">
        <v>433</v>
      </c>
      <c r="F227" s="97"/>
      <c r="G227" s="97"/>
      <c r="H227" s="97">
        <f t="shared" si="72"/>
        <v>150</v>
      </c>
      <c r="I227" s="97"/>
      <c r="J227" s="97"/>
      <c r="K227" s="97">
        <v>1</v>
      </c>
      <c r="L227" s="97"/>
      <c r="M227" s="97"/>
      <c r="N227" s="97"/>
      <c r="O227" s="97"/>
      <c r="P227" s="97"/>
      <c r="Q227" s="97"/>
      <c r="R227" s="97"/>
      <c r="S227" s="97"/>
      <c r="T227" s="104"/>
      <c r="U227" s="78"/>
      <c r="V227" s="78"/>
      <c r="W227" s="90">
        <f t="shared" si="70"/>
        <v>150</v>
      </c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>
        <v>3</v>
      </c>
      <c r="AI227" s="78"/>
      <c r="AJ227" s="78"/>
      <c r="AK227" s="78"/>
      <c r="AL227" s="78">
        <f t="shared" si="57"/>
        <v>0</v>
      </c>
      <c r="AM227" s="101"/>
      <c r="AN227" s="101"/>
      <c r="AO227" s="101">
        <v>3</v>
      </c>
      <c r="AP227" s="101"/>
      <c r="AQ227" s="78"/>
      <c r="AR227" s="78"/>
      <c r="AS227" s="78"/>
      <c r="AT227" s="78">
        <f t="shared" si="67"/>
        <v>150</v>
      </c>
      <c r="AU227" s="78"/>
      <c r="AV227" s="78"/>
      <c r="AW227" s="78">
        <f t="shared" si="68"/>
        <v>0</v>
      </c>
      <c r="AX227" s="78">
        <f t="shared" si="69"/>
        <v>3</v>
      </c>
      <c r="AY227" s="78">
        <f t="shared" si="71"/>
        <v>0</v>
      </c>
      <c r="AZ227" s="78">
        <v>12</v>
      </c>
      <c r="BA227" s="79"/>
      <c r="BB227" s="114"/>
      <c r="BC227" s="81"/>
      <c r="BD227" s="108"/>
      <c r="BE227" s="109"/>
      <c r="BF227" s="109"/>
      <c r="BG227" s="110"/>
      <c r="BH227" s="110"/>
      <c r="BI227" s="111"/>
    </row>
    <row r="228" spans="1:61" s="70" customFormat="1" ht="16.5" x14ac:dyDescent="0.25">
      <c r="A228" s="101"/>
      <c r="B228" s="46" t="s">
        <v>626</v>
      </c>
      <c r="C228" s="104" t="s">
        <v>288</v>
      </c>
      <c r="D228" s="148">
        <v>50</v>
      </c>
      <c r="E228" s="104" t="s">
        <v>433</v>
      </c>
      <c r="F228" s="97"/>
      <c r="G228" s="97"/>
      <c r="H228" s="97">
        <f t="shared" si="72"/>
        <v>150</v>
      </c>
      <c r="I228" s="97"/>
      <c r="J228" s="97"/>
      <c r="K228" s="97">
        <v>1</v>
      </c>
      <c r="L228" s="97"/>
      <c r="M228" s="97"/>
      <c r="N228" s="97"/>
      <c r="O228" s="97"/>
      <c r="P228" s="97"/>
      <c r="Q228" s="97"/>
      <c r="R228" s="97"/>
      <c r="S228" s="97"/>
      <c r="T228" s="104"/>
      <c r="U228" s="78"/>
      <c r="V228" s="78"/>
      <c r="W228" s="90">
        <f t="shared" si="70"/>
        <v>150</v>
      </c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>
        <v>3</v>
      </c>
      <c r="AI228" s="78"/>
      <c r="AJ228" s="78"/>
      <c r="AK228" s="78"/>
      <c r="AL228" s="78">
        <f t="shared" si="57"/>
        <v>0</v>
      </c>
      <c r="AM228" s="101"/>
      <c r="AN228" s="101"/>
      <c r="AO228" s="101"/>
      <c r="AP228" s="101"/>
      <c r="AQ228" s="78"/>
      <c r="AR228" s="78"/>
      <c r="AS228" s="78"/>
      <c r="AT228" s="78">
        <f t="shared" si="67"/>
        <v>150</v>
      </c>
      <c r="AU228" s="78"/>
      <c r="AV228" s="78"/>
      <c r="AW228" s="78">
        <f t="shared" si="68"/>
        <v>0</v>
      </c>
      <c r="AX228" s="78">
        <f t="shared" si="69"/>
        <v>3</v>
      </c>
      <c r="AY228" s="78">
        <f t="shared" si="71"/>
        <v>0</v>
      </c>
      <c r="AZ228" s="78">
        <v>12</v>
      </c>
      <c r="BA228" s="79"/>
      <c r="BB228" s="114"/>
      <c r="BC228" s="81"/>
      <c r="BD228" s="108"/>
      <c r="BE228" s="109"/>
      <c r="BF228" s="109"/>
      <c r="BG228" s="110"/>
      <c r="BH228" s="110"/>
      <c r="BI228" s="111"/>
    </row>
    <row r="229" spans="1:61" s="70" customFormat="1" ht="16.5" x14ac:dyDescent="0.25">
      <c r="A229" s="101"/>
      <c r="B229" s="46" t="s">
        <v>627</v>
      </c>
      <c r="C229" s="104" t="s">
        <v>288</v>
      </c>
      <c r="D229" s="148">
        <v>40</v>
      </c>
      <c r="E229" s="104" t="s">
        <v>433</v>
      </c>
      <c r="F229" s="97"/>
      <c r="G229" s="97"/>
      <c r="H229" s="97">
        <f t="shared" si="72"/>
        <v>120</v>
      </c>
      <c r="I229" s="97"/>
      <c r="J229" s="97"/>
      <c r="K229" s="97">
        <v>1</v>
      </c>
      <c r="L229" s="97"/>
      <c r="M229" s="97"/>
      <c r="N229" s="97"/>
      <c r="O229" s="97"/>
      <c r="P229" s="97"/>
      <c r="Q229" s="97"/>
      <c r="R229" s="97"/>
      <c r="S229" s="97"/>
      <c r="T229" s="104"/>
      <c r="U229" s="78"/>
      <c r="V229" s="78"/>
      <c r="W229" s="90">
        <f t="shared" si="70"/>
        <v>120</v>
      </c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>
        <v>3</v>
      </c>
      <c r="AI229" s="78"/>
      <c r="AJ229" s="78"/>
      <c r="AK229" s="78"/>
      <c r="AL229" s="78">
        <f t="shared" si="57"/>
        <v>0</v>
      </c>
      <c r="AM229" s="101"/>
      <c r="AN229" s="101"/>
      <c r="AO229" s="101"/>
      <c r="AP229" s="101"/>
      <c r="AQ229" s="78"/>
      <c r="AR229" s="78"/>
      <c r="AS229" s="78"/>
      <c r="AT229" s="78">
        <f t="shared" si="67"/>
        <v>120</v>
      </c>
      <c r="AU229" s="78"/>
      <c r="AV229" s="78"/>
      <c r="AW229" s="78">
        <f t="shared" si="68"/>
        <v>0</v>
      </c>
      <c r="AX229" s="78">
        <f t="shared" si="69"/>
        <v>3</v>
      </c>
      <c r="AY229" s="78">
        <f t="shared" si="71"/>
        <v>0</v>
      </c>
      <c r="AZ229" s="78">
        <v>12</v>
      </c>
      <c r="BA229" s="79"/>
      <c r="BB229" s="114"/>
      <c r="BC229" s="81"/>
      <c r="BD229" s="108"/>
      <c r="BE229" s="109"/>
      <c r="BF229" s="109"/>
      <c r="BG229" s="110"/>
      <c r="BH229" s="110"/>
      <c r="BI229" s="111"/>
    </row>
    <row r="230" spans="1:61" s="70" customFormat="1" ht="16.5" x14ac:dyDescent="0.25">
      <c r="A230" s="101"/>
      <c r="B230" s="46" t="s">
        <v>628</v>
      </c>
      <c r="C230" s="104" t="s">
        <v>435</v>
      </c>
      <c r="D230" s="148">
        <v>35</v>
      </c>
      <c r="E230" s="104" t="s">
        <v>433</v>
      </c>
      <c r="F230" s="97"/>
      <c r="G230" s="97"/>
      <c r="H230" s="97">
        <f t="shared" si="72"/>
        <v>105</v>
      </c>
      <c r="I230" s="97"/>
      <c r="J230" s="97"/>
      <c r="K230" s="97"/>
      <c r="L230" s="97">
        <v>1</v>
      </c>
      <c r="M230" s="97"/>
      <c r="N230" s="97"/>
      <c r="O230" s="97"/>
      <c r="P230" s="97"/>
      <c r="Q230" s="97"/>
      <c r="R230" s="97"/>
      <c r="S230" s="97"/>
      <c r="T230" s="104"/>
      <c r="U230" s="78"/>
      <c r="V230" s="78"/>
      <c r="W230" s="90">
        <f t="shared" si="70"/>
        <v>105</v>
      </c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>
        <v>6</v>
      </c>
      <c r="AI230" s="78"/>
      <c r="AJ230" s="78"/>
      <c r="AK230" s="78"/>
      <c r="AL230" s="78">
        <f t="shared" si="57"/>
        <v>0</v>
      </c>
      <c r="AM230" s="101"/>
      <c r="AN230" s="101">
        <v>3</v>
      </c>
      <c r="AO230" s="101"/>
      <c r="AP230" s="101"/>
      <c r="AQ230" s="78"/>
      <c r="AR230" s="78"/>
      <c r="AS230" s="78"/>
      <c r="AT230" s="78">
        <f t="shared" si="67"/>
        <v>105</v>
      </c>
      <c r="AU230" s="78"/>
      <c r="AV230" s="78"/>
      <c r="AW230" s="78">
        <f t="shared" si="68"/>
        <v>0</v>
      </c>
      <c r="AX230" s="78">
        <f t="shared" si="69"/>
        <v>6</v>
      </c>
      <c r="AY230" s="78">
        <f t="shared" si="71"/>
        <v>0</v>
      </c>
      <c r="AZ230" s="78"/>
      <c r="BA230" s="79"/>
      <c r="BB230" s="114"/>
      <c r="BC230" s="81"/>
      <c r="BD230" s="108"/>
      <c r="BE230" s="109"/>
      <c r="BF230" s="109"/>
      <c r="BG230" s="110"/>
      <c r="BH230" s="110"/>
      <c r="BI230" s="111"/>
    </row>
    <row r="231" spans="1:61" s="70" customFormat="1" ht="16.5" x14ac:dyDescent="0.25">
      <c r="A231" s="101"/>
      <c r="B231" s="46" t="s">
        <v>629</v>
      </c>
      <c r="C231" s="104" t="s">
        <v>288</v>
      </c>
      <c r="D231" s="148">
        <v>50</v>
      </c>
      <c r="E231" s="104" t="s">
        <v>433</v>
      </c>
      <c r="F231" s="97"/>
      <c r="G231" s="97"/>
      <c r="H231" s="97">
        <f t="shared" si="72"/>
        <v>150</v>
      </c>
      <c r="I231" s="97"/>
      <c r="J231" s="97"/>
      <c r="K231" s="97">
        <v>1</v>
      </c>
      <c r="L231" s="97"/>
      <c r="M231" s="97"/>
      <c r="N231" s="97"/>
      <c r="O231" s="97"/>
      <c r="P231" s="97"/>
      <c r="Q231" s="97"/>
      <c r="R231" s="97"/>
      <c r="S231" s="97"/>
      <c r="T231" s="104"/>
      <c r="U231" s="78"/>
      <c r="V231" s="78"/>
      <c r="W231" s="90">
        <f t="shared" si="70"/>
        <v>150</v>
      </c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>
        <v>3</v>
      </c>
      <c r="AI231" s="78"/>
      <c r="AJ231" s="78"/>
      <c r="AK231" s="78"/>
      <c r="AL231" s="78">
        <f t="shared" si="57"/>
        <v>0</v>
      </c>
      <c r="AM231" s="101"/>
      <c r="AN231" s="101"/>
      <c r="AO231" s="101"/>
      <c r="AP231" s="101"/>
      <c r="AQ231" s="78"/>
      <c r="AR231" s="78"/>
      <c r="AS231" s="78"/>
      <c r="AT231" s="78">
        <f t="shared" si="67"/>
        <v>150</v>
      </c>
      <c r="AU231" s="78"/>
      <c r="AV231" s="78"/>
      <c r="AW231" s="78">
        <f t="shared" si="68"/>
        <v>0</v>
      </c>
      <c r="AX231" s="78">
        <f t="shared" si="69"/>
        <v>3</v>
      </c>
      <c r="AY231" s="78">
        <f t="shared" si="71"/>
        <v>0</v>
      </c>
      <c r="AZ231" s="78">
        <v>12</v>
      </c>
      <c r="BA231" s="79"/>
      <c r="BB231" s="114"/>
      <c r="BC231" s="81"/>
      <c r="BD231" s="108"/>
      <c r="BE231" s="109"/>
      <c r="BF231" s="109"/>
      <c r="BG231" s="110"/>
      <c r="BH231" s="110"/>
      <c r="BI231" s="111"/>
    </row>
    <row r="232" spans="1:61" s="70" customFormat="1" ht="16.5" x14ac:dyDescent="0.25">
      <c r="A232" s="101"/>
      <c r="B232" s="46" t="s">
        <v>630</v>
      </c>
      <c r="C232" s="104" t="s">
        <v>435</v>
      </c>
      <c r="D232" s="148">
        <v>49</v>
      </c>
      <c r="E232" s="104" t="s">
        <v>433</v>
      </c>
      <c r="F232" s="97"/>
      <c r="G232" s="97"/>
      <c r="H232" s="97">
        <f t="shared" si="72"/>
        <v>147</v>
      </c>
      <c r="I232" s="97"/>
      <c r="J232" s="97"/>
      <c r="K232" s="97">
        <v>2</v>
      </c>
      <c r="L232" s="97"/>
      <c r="M232" s="97"/>
      <c r="N232" s="97"/>
      <c r="O232" s="97"/>
      <c r="P232" s="97"/>
      <c r="Q232" s="97"/>
      <c r="R232" s="97"/>
      <c r="S232" s="97"/>
      <c r="T232" s="104"/>
      <c r="U232" s="78"/>
      <c r="V232" s="78"/>
      <c r="W232" s="90">
        <f t="shared" si="70"/>
        <v>147</v>
      </c>
      <c r="X232" s="78"/>
      <c r="Y232" s="78"/>
      <c r="Z232" s="78"/>
      <c r="AA232" s="78"/>
      <c r="AB232" s="78"/>
      <c r="AC232" s="78">
        <v>6</v>
      </c>
      <c r="AD232" s="78"/>
      <c r="AE232" s="78"/>
      <c r="AF232" s="78"/>
      <c r="AG232" s="78"/>
      <c r="AH232" s="78">
        <v>6</v>
      </c>
      <c r="AI232" s="78"/>
      <c r="AJ232" s="78"/>
      <c r="AK232" s="78"/>
      <c r="AL232" s="78">
        <f t="shared" si="57"/>
        <v>0</v>
      </c>
      <c r="AM232" s="101"/>
      <c r="AN232" s="101"/>
      <c r="AO232" s="101"/>
      <c r="AP232" s="101"/>
      <c r="AQ232" s="78"/>
      <c r="AR232" s="78"/>
      <c r="AS232" s="78"/>
      <c r="AT232" s="78">
        <f t="shared" si="67"/>
        <v>147</v>
      </c>
      <c r="AU232" s="78"/>
      <c r="AV232" s="78"/>
      <c r="AW232" s="78">
        <f t="shared" si="68"/>
        <v>0</v>
      </c>
      <c r="AX232" s="78">
        <f t="shared" si="69"/>
        <v>6</v>
      </c>
      <c r="AY232" s="78">
        <f t="shared" si="71"/>
        <v>0</v>
      </c>
      <c r="AZ232" s="78">
        <v>24</v>
      </c>
      <c r="BA232" s="79"/>
      <c r="BB232" s="114"/>
      <c r="BC232" s="81"/>
      <c r="BD232" s="108"/>
      <c r="BE232" s="109"/>
      <c r="BF232" s="109"/>
      <c r="BG232" s="110"/>
      <c r="BH232" s="110"/>
      <c r="BI232" s="111"/>
    </row>
    <row r="233" spans="1:61" s="70" customFormat="1" ht="16.5" x14ac:dyDescent="0.25">
      <c r="A233" s="101"/>
      <c r="B233" s="46" t="s">
        <v>631</v>
      </c>
      <c r="C233" s="104" t="s">
        <v>435</v>
      </c>
      <c r="D233" s="148">
        <v>50</v>
      </c>
      <c r="E233" s="104" t="s">
        <v>433</v>
      </c>
      <c r="F233" s="97"/>
      <c r="G233" s="97"/>
      <c r="H233" s="97">
        <f t="shared" si="72"/>
        <v>150</v>
      </c>
      <c r="I233" s="97"/>
      <c r="J233" s="97"/>
      <c r="K233" s="97"/>
      <c r="L233" s="97">
        <v>1</v>
      </c>
      <c r="M233" s="97"/>
      <c r="N233" s="97"/>
      <c r="O233" s="97"/>
      <c r="P233" s="97"/>
      <c r="Q233" s="97"/>
      <c r="R233" s="97"/>
      <c r="S233" s="97"/>
      <c r="T233" s="104"/>
      <c r="U233" s="78"/>
      <c r="V233" s="78"/>
      <c r="W233" s="90">
        <f t="shared" si="70"/>
        <v>150</v>
      </c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>
        <v>6</v>
      </c>
      <c r="AI233" s="78"/>
      <c r="AJ233" s="78"/>
      <c r="AK233" s="78"/>
      <c r="AL233" s="78">
        <f t="shared" si="57"/>
        <v>0</v>
      </c>
      <c r="AM233" s="101"/>
      <c r="AN233" s="101"/>
      <c r="AO233" s="101"/>
      <c r="AP233" s="101"/>
      <c r="AQ233" s="78"/>
      <c r="AR233" s="78"/>
      <c r="AS233" s="78"/>
      <c r="AT233" s="78">
        <f t="shared" si="67"/>
        <v>150</v>
      </c>
      <c r="AU233" s="78"/>
      <c r="AV233" s="78"/>
      <c r="AW233" s="78">
        <f t="shared" si="68"/>
        <v>0</v>
      </c>
      <c r="AX233" s="78">
        <f t="shared" si="69"/>
        <v>6</v>
      </c>
      <c r="AY233" s="78">
        <f t="shared" si="71"/>
        <v>0</v>
      </c>
      <c r="AZ233" s="78"/>
      <c r="BA233" s="79"/>
      <c r="BB233" s="114"/>
      <c r="BC233" s="81"/>
      <c r="BD233" s="108"/>
      <c r="BE233" s="109"/>
      <c r="BF233" s="109"/>
      <c r="BG233" s="110"/>
      <c r="BH233" s="110"/>
      <c r="BI233" s="111"/>
    </row>
    <row r="234" spans="1:61" s="70" customFormat="1" ht="16.5" x14ac:dyDescent="0.25">
      <c r="A234" s="101"/>
      <c r="B234" s="46" t="s">
        <v>632</v>
      </c>
      <c r="C234" s="104" t="s">
        <v>288</v>
      </c>
      <c r="D234" s="148">
        <v>51</v>
      </c>
      <c r="E234" s="104" t="s">
        <v>433</v>
      </c>
      <c r="F234" s="97"/>
      <c r="G234" s="97"/>
      <c r="H234" s="97">
        <f t="shared" si="72"/>
        <v>153</v>
      </c>
      <c r="I234" s="97"/>
      <c r="J234" s="97"/>
      <c r="K234" s="97">
        <v>1</v>
      </c>
      <c r="L234" s="97"/>
      <c r="M234" s="97"/>
      <c r="N234" s="97"/>
      <c r="O234" s="97"/>
      <c r="P234" s="97"/>
      <c r="Q234" s="97"/>
      <c r="R234" s="97"/>
      <c r="S234" s="97"/>
      <c r="T234" s="104"/>
      <c r="U234" s="78"/>
      <c r="V234" s="78"/>
      <c r="W234" s="90">
        <f t="shared" si="70"/>
        <v>153</v>
      </c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>
        <v>3</v>
      </c>
      <c r="AI234" s="78"/>
      <c r="AJ234" s="78"/>
      <c r="AK234" s="78"/>
      <c r="AL234" s="78">
        <f t="shared" si="57"/>
        <v>0</v>
      </c>
      <c r="AM234" s="101"/>
      <c r="AN234" s="101"/>
      <c r="AO234" s="101"/>
      <c r="AP234" s="101"/>
      <c r="AQ234" s="78"/>
      <c r="AR234" s="78"/>
      <c r="AS234" s="78"/>
      <c r="AT234" s="78">
        <f t="shared" si="67"/>
        <v>153</v>
      </c>
      <c r="AU234" s="78"/>
      <c r="AV234" s="78"/>
      <c r="AW234" s="78">
        <f t="shared" si="68"/>
        <v>0</v>
      </c>
      <c r="AX234" s="78">
        <f t="shared" si="69"/>
        <v>3</v>
      </c>
      <c r="AY234" s="78">
        <f t="shared" si="71"/>
        <v>0</v>
      </c>
      <c r="AZ234" s="78">
        <v>12</v>
      </c>
      <c r="BA234" s="79"/>
      <c r="BB234" s="114"/>
      <c r="BC234" s="81"/>
      <c r="BD234" s="108"/>
      <c r="BE234" s="109"/>
      <c r="BF234" s="109"/>
      <c r="BG234" s="110"/>
      <c r="BH234" s="110"/>
      <c r="BI234" s="111"/>
    </row>
    <row r="235" spans="1:61" s="70" customFormat="1" ht="16.5" x14ac:dyDescent="0.25">
      <c r="A235" s="101"/>
      <c r="B235" s="46" t="s">
        <v>633</v>
      </c>
      <c r="C235" s="104" t="s">
        <v>288</v>
      </c>
      <c r="D235" s="148">
        <v>49</v>
      </c>
      <c r="E235" s="104" t="s">
        <v>433</v>
      </c>
      <c r="F235" s="97"/>
      <c r="G235" s="97"/>
      <c r="H235" s="97">
        <f t="shared" si="72"/>
        <v>147</v>
      </c>
      <c r="I235" s="97"/>
      <c r="J235" s="97"/>
      <c r="K235" s="97">
        <v>1</v>
      </c>
      <c r="L235" s="97"/>
      <c r="M235" s="97"/>
      <c r="N235" s="97"/>
      <c r="O235" s="97"/>
      <c r="P235" s="97"/>
      <c r="Q235" s="97"/>
      <c r="R235" s="97"/>
      <c r="S235" s="97"/>
      <c r="T235" s="104"/>
      <c r="U235" s="78"/>
      <c r="V235" s="78"/>
      <c r="W235" s="90">
        <f t="shared" si="70"/>
        <v>147</v>
      </c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>
        <v>3</v>
      </c>
      <c r="AI235" s="78"/>
      <c r="AJ235" s="78"/>
      <c r="AK235" s="78"/>
      <c r="AL235" s="78">
        <f t="shared" si="57"/>
        <v>0</v>
      </c>
      <c r="AM235" s="101"/>
      <c r="AN235" s="101"/>
      <c r="AO235" s="101"/>
      <c r="AP235" s="101"/>
      <c r="AQ235" s="78"/>
      <c r="AR235" s="78"/>
      <c r="AS235" s="78"/>
      <c r="AT235" s="78">
        <f t="shared" si="67"/>
        <v>147</v>
      </c>
      <c r="AU235" s="78"/>
      <c r="AV235" s="78"/>
      <c r="AW235" s="78">
        <f t="shared" si="68"/>
        <v>0</v>
      </c>
      <c r="AX235" s="78">
        <f t="shared" si="69"/>
        <v>3</v>
      </c>
      <c r="AY235" s="78">
        <f t="shared" si="71"/>
        <v>0</v>
      </c>
      <c r="AZ235" s="78">
        <v>12</v>
      </c>
      <c r="BA235" s="79"/>
      <c r="BB235" s="114"/>
      <c r="BC235" s="81"/>
      <c r="BD235" s="108"/>
      <c r="BE235" s="109"/>
      <c r="BF235" s="109"/>
      <c r="BG235" s="110"/>
      <c r="BH235" s="110"/>
      <c r="BI235" s="111"/>
    </row>
    <row r="236" spans="1:61" s="70" customFormat="1" ht="16.5" x14ac:dyDescent="0.25">
      <c r="A236" s="101"/>
      <c r="B236" s="46" t="s">
        <v>634</v>
      </c>
      <c r="C236" s="104" t="s">
        <v>288</v>
      </c>
      <c r="D236" s="148">
        <v>50</v>
      </c>
      <c r="E236" s="104" t="s">
        <v>433</v>
      </c>
      <c r="F236" s="97"/>
      <c r="G236" s="97"/>
      <c r="H236" s="97">
        <f t="shared" si="72"/>
        <v>150</v>
      </c>
      <c r="I236" s="97"/>
      <c r="J236" s="97"/>
      <c r="K236" s="97">
        <v>1</v>
      </c>
      <c r="L236" s="97"/>
      <c r="M236" s="97"/>
      <c r="N236" s="97"/>
      <c r="O236" s="97"/>
      <c r="P236" s="97"/>
      <c r="Q236" s="97"/>
      <c r="R236" s="97"/>
      <c r="S236" s="97"/>
      <c r="T236" s="104"/>
      <c r="U236" s="78"/>
      <c r="V236" s="78"/>
      <c r="W236" s="90">
        <f t="shared" si="70"/>
        <v>150</v>
      </c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>
        <v>3</v>
      </c>
      <c r="AI236" s="78"/>
      <c r="AJ236" s="78"/>
      <c r="AK236" s="78"/>
      <c r="AL236" s="78">
        <f t="shared" si="57"/>
        <v>0</v>
      </c>
      <c r="AM236" s="101"/>
      <c r="AN236" s="101"/>
      <c r="AO236" s="101"/>
      <c r="AP236" s="101"/>
      <c r="AQ236" s="78"/>
      <c r="AR236" s="78"/>
      <c r="AS236" s="78"/>
      <c r="AT236" s="78">
        <f t="shared" si="67"/>
        <v>150</v>
      </c>
      <c r="AU236" s="78"/>
      <c r="AV236" s="78"/>
      <c r="AW236" s="78">
        <f t="shared" si="68"/>
        <v>0</v>
      </c>
      <c r="AX236" s="78">
        <f t="shared" si="69"/>
        <v>3</v>
      </c>
      <c r="AY236" s="78">
        <f t="shared" si="71"/>
        <v>0</v>
      </c>
      <c r="AZ236" s="78">
        <v>12</v>
      </c>
      <c r="BA236" s="79"/>
      <c r="BB236" s="114"/>
      <c r="BC236" s="81"/>
      <c r="BD236" s="108"/>
      <c r="BE236" s="109"/>
      <c r="BF236" s="109"/>
      <c r="BG236" s="110"/>
      <c r="BH236" s="110"/>
      <c r="BI236" s="111"/>
    </row>
    <row r="237" spans="1:61" s="70" customFormat="1" ht="16.5" x14ac:dyDescent="0.25">
      <c r="A237" s="101"/>
      <c r="B237" s="46" t="s">
        <v>635</v>
      </c>
      <c r="C237" s="104" t="s">
        <v>288</v>
      </c>
      <c r="D237" s="148">
        <v>51</v>
      </c>
      <c r="E237" s="104" t="s">
        <v>433</v>
      </c>
      <c r="F237" s="97"/>
      <c r="G237" s="97"/>
      <c r="H237" s="97">
        <f t="shared" si="72"/>
        <v>153</v>
      </c>
      <c r="I237" s="97"/>
      <c r="J237" s="97"/>
      <c r="K237" s="97"/>
      <c r="L237" s="97">
        <v>1</v>
      </c>
      <c r="M237" s="97"/>
      <c r="N237" s="97"/>
      <c r="O237" s="97"/>
      <c r="P237" s="97"/>
      <c r="Q237" s="97"/>
      <c r="R237" s="97"/>
      <c r="S237" s="97"/>
      <c r="T237" s="104"/>
      <c r="U237" s="78"/>
      <c r="V237" s="78"/>
      <c r="W237" s="90">
        <f t="shared" si="70"/>
        <v>153</v>
      </c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>
        <v>6</v>
      </c>
      <c r="AI237" s="78"/>
      <c r="AJ237" s="78"/>
      <c r="AK237" s="78"/>
      <c r="AL237" s="78">
        <f t="shared" ref="AL237:AL264" si="73">AI237</f>
        <v>0</v>
      </c>
      <c r="AM237" s="101"/>
      <c r="AN237" s="101"/>
      <c r="AO237" s="101"/>
      <c r="AP237" s="101"/>
      <c r="AQ237" s="78"/>
      <c r="AR237" s="78"/>
      <c r="AS237" s="78"/>
      <c r="AT237" s="78">
        <f t="shared" si="67"/>
        <v>153</v>
      </c>
      <c r="AU237" s="78"/>
      <c r="AV237" s="78"/>
      <c r="AW237" s="78">
        <f t="shared" si="68"/>
        <v>0</v>
      </c>
      <c r="AX237" s="78">
        <f t="shared" si="69"/>
        <v>6</v>
      </c>
      <c r="AY237" s="78">
        <f t="shared" si="71"/>
        <v>0</v>
      </c>
      <c r="AZ237" s="78"/>
      <c r="BA237" s="79"/>
      <c r="BB237" s="114"/>
      <c r="BC237" s="81"/>
      <c r="BD237" s="108"/>
      <c r="BE237" s="109"/>
      <c r="BF237" s="109"/>
      <c r="BG237" s="110"/>
      <c r="BH237" s="110"/>
      <c r="BI237" s="111"/>
    </row>
    <row r="238" spans="1:61" s="70" customFormat="1" ht="16.5" x14ac:dyDescent="0.25">
      <c r="A238" s="101"/>
      <c r="B238" s="46" t="s">
        <v>636</v>
      </c>
      <c r="C238" s="104" t="s">
        <v>288</v>
      </c>
      <c r="D238" s="148">
        <v>49</v>
      </c>
      <c r="E238" s="104" t="s">
        <v>433</v>
      </c>
      <c r="F238" s="97"/>
      <c r="G238" s="97"/>
      <c r="H238" s="97">
        <f t="shared" si="72"/>
        <v>147</v>
      </c>
      <c r="I238" s="97"/>
      <c r="J238" s="97"/>
      <c r="K238" s="97">
        <v>1</v>
      </c>
      <c r="L238" s="97"/>
      <c r="M238" s="97"/>
      <c r="N238" s="97"/>
      <c r="O238" s="97"/>
      <c r="P238" s="97"/>
      <c r="Q238" s="97"/>
      <c r="R238" s="97"/>
      <c r="S238" s="97"/>
      <c r="T238" s="104"/>
      <c r="U238" s="78"/>
      <c r="V238" s="78"/>
      <c r="W238" s="90">
        <f t="shared" si="70"/>
        <v>147</v>
      </c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>
        <v>3</v>
      </c>
      <c r="AI238" s="78"/>
      <c r="AJ238" s="78"/>
      <c r="AK238" s="78"/>
      <c r="AL238" s="78">
        <f t="shared" si="73"/>
        <v>0</v>
      </c>
      <c r="AM238" s="101"/>
      <c r="AN238" s="101"/>
      <c r="AO238" s="101"/>
      <c r="AP238" s="101"/>
      <c r="AQ238" s="78"/>
      <c r="AR238" s="78"/>
      <c r="AS238" s="78"/>
      <c r="AT238" s="78">
        <f t="shared" si="67"/>
        <v>147</v>
      </c>
      <c r="AU238" s="78"/>
      <c r="AV238" s="78"/>
      <c r="AW238" s="78">
        <f t="shared" si="68"/>
        <v>0</v>
      </c>
      <c r="AX238" s="78">
        <f t="shared" si="69"/>
        <v>3</v>
      </c>
      <c r="AY238" s="78">
        <f t="shared" si="71"/>
        <v>0</v>
      </c>
      <c r="AZ238" s="78"/>
      <c r="BA238" s="79"/>
      <c r="BB238" s="114"/>
      <c r="BC238" s="81"/>
      <c r="BD238" s="108"/>
      <c r="BE238" s="109"/>
      <c r="BF238" s="109"/>
      <c r="BG238" s="110"/>
      <c r="BH238" s="110"/>
      <c r="BI238" s="111"/>
    </row>
    <row r="239" spans="1:61" s="70" customFormat="1" ht="16.5" x14ac:dyDescent="0.25">
      <c r="A239" s="101"/>
      <c r="B239" s="46" t="s">
        <v>637</v>
      </c>
      <c r="C239" s="104" t="s">
        <v>288</v>
      </c>
      <c r="D239" s="148">
        <v>46</v>
      </c>
      <c r="E239" s="104" t="s">
        <v>433</v>
      </c>
      <c r="F239" s="97"/>
      <c r="G239" s="97"/>
      <c r="H239" s="97">
        <f t="shared" si="72"/>
        <v>138</v>
      </c>
      <c r="I239" s="97"/>
      <c r="J239" s="97"/>
      <c r="K239" s="97">
        <v>1</v>
      </c>
      <c r="L239" s="97"/>
      <c r="M239" s="97"/>
      <c r="N239" s="97"/>
      <c r="O239" s="97"/>
      <c r="P239" s="97"/>
      <c r="Q239" s="97"/>
      <c r="R239" s="97"/>
      <c r="S239" s="97"/>
      <c r="T239" s="104"/>
      <c r="U239" s="78"/>
      <c r="V239" s="78"/>
      <c r="W239" s="90">
        <f t="shared" si="70"/>
        <v>138</v>
      </c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>
        <v>3</v>
      </c>
      <c r="AI239" s="78"/>
      <c r="AJ239" s="78"/>
      <c r="AK239" s="78"/>
      <c r="AL239" s="78">
        <f t="shared" si="73"/>
        <v>0</v>
      </c>
      <c r="AM239" s="101"/>
      <c r="AN239" s="101"/>
      <c r="AO239" s="101"/>
      <c r="AP239" s="101"/>
      <c r="AQ239" s="78"/>
      <c r="AR239" s="78"/>
      <c r="AS239" s="78"/>
      <c r="AT239" s="78">
        <f t="shared" si="67"/>
        <v>138</v>
      </c>
      <c r="AU239" s="78"/>
      <c r="AV239" s="78"/>
      <c r="AW239" s="78">
        <f t="shared" si="68"/>
        <v>0</v>
      </c>
      <c r="AX239" s="78">
        <f t="shared" si="69"/>
        <v>3</v>
      </c>
      <c r="AY239" s="78">
        <f t="shared" si="71"/>
        <v>0</v>
      </c>
      <c r="AZ239" s="78"/>
      <c r="BA239" s="79"/>
      <c r="BB239" s="114"/>
      <c r="BC239" s="81"/>
      <c r="BD239" s="108"/>
      <c r="BE239" s="109"/>
      <c r="BF239" s="109"/>
      <c r="BG239" s="110"/>
      <c r="BH239" s="110"/>
      <c r="BI239" s="111"/>
    </row>
    <row r="240" spans="1:61" s="70" customFormat="1" ht="16.5" x14ac:dyDescent="0.25">
      <c r="A240" s="101"/>
      <c r="B240" s="46" t="s">
        <v>638</v>
      </c>
      <c r="C240" s="104" t="s">
        <v>226</v>
      </c>
      <c r="D240" s="148">
        <v>55</v>
      </c>
      <c r="E240" s="104" t="s">
        <v>433</v>
      </c>
      <c r="F240" s="97"/>
      <c r="G240" s="97"/>
      <c r="H240" s="97">
        <f t="shared" si="72"/>
        <v>165</v>
      </c>
      <c r="I240" s="97"/>
      <c r="J240" s="97"/>
      <c r="K240" s="97"/>
      <c r="L240" s="97"/>
      <c r="M240" s="97">
        <v>1</v>
      </c>
      <c r="N240" s="97"/>
      <c r="O240" s="97"/>
      <c r="P240" s="97"/>
      <c r="Q240" s="97"/>
      <c r="R240" s="97"/>
      <c r="S240" s="97"/>
      <c r="T240" s="104"/>
      <c r="U240" s="78"/>
      <c r="V240" s="78"/>
      <c r="W240" s="90">
        <f t="shared" si="70"/>
        <v>165</v>
      </c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>
        <v>2</v>
      </c>
      <c r="AI240" s="78">
        <v>6</v>
      </c>
      <c r="AJ240" s="78"/>
      <c r="AK240" s="78"/>
      <c r="AL240" s="78">
        <f t="shared" si="73"/>
        <v>6</v>
      </c>
      <c r="AM240" s="101"/>
      <c r="AN240" s="101"/>
      <c r="AO240" s="101"/>
      <c r="AP240" s="101"/>
      <c r="AQ240" s="78"/>
      <c r="AR240" s="78"/>
      <c r="AS240" s="78"/>
      <c r="AT240" s="78">
        <f t="shared" si="67"/>
        <v>165</v>
      </c>
      <c r="AU240" s="78"/>
      <c r="AV240" s="78"/>
      <c r="AW240" s="78">
        <f t="shared" si="68"/>
        <v>6</v>
      </c>
      <c r="AX240" s="78">
        <f t="shared" si="69"/>
        <v>2</v>
      </c>
      <c r="AY240" s="78">
        <f t="shared" si="71"/>
        <v>0</v>
      </c>
      <c r="AZ240" s="78"/>
      <c r="BA240" s="79"/>
      <c r="BB240" s="114"/>
      <c r="BC240" s="81"/>
      <c r="BD240" s="108"/>
      <c r="BE240" s="109"/>
      <c r="BF240" s="109"/>
      <c r="BG240" s="110"/>
      <c r="BH240" s="110"/>
      <c r="BI240" s="111"/>
    </row>
    <row r="241" spans="1:61" s="70" customFormat="1" ht="16.5" x14ac:dyDescent="0.25">
      <c r="A241" s="101"/>
      <c r="B241" s="46" t="s">
        <v>639</v>
      </c>
      <c r="C241" s="104" t="s">
        <v>288</v>
      </c>
      <c r="D241" s="148">
        <v>55</v>
      </c>
      <c r="E241" s="104" t="s">
        <v>433</v>
      </c>
      <c r="F241" s="97"/>
      <c r="G241" s="97"/>
      <c r="H241" s="97">
        <f t="shared" si="72"/>
        <v>165</v>
      </c>
      <c r="I241" s="97"/>
      <c r="J241" s="97"/>
      <c r="K241" s="97">
        <v>1</v>
      </c>
      <c r="L241" s="97"/>
      <c r="M241" s="97"/>
      <c r="N241" s="97"/>
      <c r="O241" s="97"/>
      <c r="P241" s="97"/>
      <c r="Q241" s="97"/>
      <c r="R241" s="97"/>
      <c r="S241" s="97"/>
      <c r="T241" s="104"/>
      <c r="U241" s="78"/>
      <c r="V241" s="78"/>
      <c r="W241" s="90">
        <f t="shared" si="70"/>
        <v>165</v>
      </c>
      <c r="X241" s="78"/>
      <c r="Y241" s="78"/>
      <c r="Z241" s="78"/>
      <c r="AA241" s="78"/>
      <c r="AB241" s="78"/>
      <c r="AC241" s="78">
        <v>6</v>
      </c>
      <c r="AD241" s="78"/>
      <c r="AE241" s="78"/>
      <c r="AF241" s="78"/>
      <c r="AG241" s="78"/>
      <c r="AH241" s="78">
        <v>3</v>
      </c>
      <c r="AI241" s="78"/>
      <c r="AJ241" s="78"/>
      <c r="AK241" s="78"/>
      <c r="AL241" s="78">
        <f t="shared" si="73"/>
        <v>0</v>
      </c>
      <c r="AM241" s="101"/>
      <c r="AN241" s="101"/>
      <c r="AO241" s="101"/>
      <c r="AP241" s="101"/>
      <c r="AQ241" s="78"/>
      <c r="AR241" s="78"/>
      <c r="AS241" s="78"/>
      <c r="AT241" s="78">
        <f t="shared" si="67"/>
        <v>165</v>
      </c>
      <c r="AU241" s="78"/>
      <c r="AV241" s="78"/>
      <c r="AW241" s="78">
        <f t="shared" si="68"/>
        <v>0</v>
      </c>
      <c r="AX241" s="78">
        <f t="shared" si="69"/>
        <v>3</v>
      </c>
      <c r="AY241" s="78">
        <f t="shared" si="71"/>
        <v>0</v>
      </c>
      <c r="AZ241" s="78">
        <v>12</v>
      </c>
      <c r="BA241" s="79"/>
      <c r="BB241" s="114"/>
      <c r="BC241" s="81"/>
      <c r="BD241" s="108"/>
      <c r="BE241" s="109"/>
      <c r="BF241" s="109"/>
      <c r="BG241" s="110"/>
      <c r="BH241" s="110"/>
      <c r="BI241" s="111"/>
    </row>
    <row r="242" spans="1:61" s="70" customFormat="1" ht="16.5" x14ac:dyDescent="0.25">
      <c r="A242" s="101"/>
      <c r="B242" s="46" t="s">
        <v>640</v>
      </c>
      <c r="C242" s="104" t="s">
        <v>288</v>
      </c>
      <c r="D242" s="148">
        <v>45</v>
      </c>
      <c r="E242" s="104" t="s">
        <v>433</v>
      </c>
      <c r="F242" s="97"/>
      <c r="G242" s="97"/>
      <c r="H242" s="97">
        <f t="shared" si="72"/>
        <v>135</v>
      </c>
      <c r="I242" s="97"/>
      <c r="J242" s="97"/>
      <c r="K242" s="97">
        <v>1</v>
      </c>
      <c r="L242" s="97"/>
      <c r="M242" s="97"/>
      <c r="N242" s="97"/>
      <c r="O242" s="97"/>
      <c r="P242" s="97"/>
      <c r="Q242" s="97"/>
      <c r="R242" s="97"/>
      <c r="S242" s="97"/>
      <c r="T242" s="104"/>
      <c r="U242" s="78"/>
      <c r="V242" s="78"/>
      <c r="W242" s="90">
        <f t="shared" si="70"/>
        <v>135</v>
      </c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>
        <v>3</v>
      </c>
      <c r="AI242" s="78"/>
      <c r="AJ242" s="78"/>
      <c r="AK242" s="78"/>
      <c r="AL242" s="78">
        <f t="shared" si="73"/>
        <v>0</v>
      </c>
      <c r="AM242" s="101"/>
      <c r="AN242" s="101"/>
      <c r="AO242" s="101"/>
      <c r="AP242" s="101"/>
      <c r="AQ242" s="78"/>
      <c r="AR242" s="78"/>
      <c r="AS242" s="78"/>
      <c r="AT242" s="78">
        <f t="shared" si="67"/>
        <v>135</v>
      </c>
      <c r="AU242" s="78"/>
      <c r="AV242" s="78"/>
      <c r="AW242" s="78">
        <f t="shared" si="68"/>
        <v>0</v>
      </c>
      <c r="AX242" s="78">
        <f t="shared" si="69"/>
        <v>3</v>
      </c>
      <c r="AY242" s="78">
        <f t="shared" si="71"/>
        <v>0</v>
      </c>
      <c r="AZ242" s="78">
        <v>12</v>
      </c>
      <c r="BA242" s="79"/>
      <c r="BB242" s="114"/>
      <c r="BC242" s="81"/>
      <c r="BD242" s="108"/>
      <c r="BE242" s="109"/>
      <c r="BF242" s="109"/>
      <c r="BG242" s="110"/>
      <c r="BH242" s="110"/>
      <c r="BI242" s="111"/>
    </row>
    <row r="243" spans="1:61" s="70" customFormat="1" ht="16.5" x14ac:dyDescent="0.25">
      <c r="A243" s="101"/>
      <c r="B243" s="46" t="s">
        <v>641</v>
      </c>
      <c r="C243" s="104" t="s">
        <v>288</v>
      </c>
      <c r="D243" s="148">
        <v>50</v>
      </c>
      <c r="E243" s="104" t="s">
        <v>433</v>
      </c>
      <c r="F243" s="97"/>
      <c r="G243" s="97"/>
      <c r="H243" s="97">
        <f t="shared" si="72"/>
        <v>150</v>
      </c>
      <c r="I243" s="97"/>
      <c r="J243" s="97"/>
      <c r="K243" s="97">
        <v>1</v>
      </c>
      <c r="L243" s="97"/>
      <c r="M243" s="97"/>
      <c r="N243" s="97"/>
      <c r="O243" s="97"/>
      <c r="P243" s="97"/>
      <c r="Q243" s="97"/>
      <c r="R243" s="97"/>
      <c r="S243" s="97"/>
      <c r="T243" s="104"/>
      <c r="U243" s="78"/>
      <c r="V243" s="78"/>
      <c r="W243" s="90">
        <f t="shared" si="70"/>
        <v>150</v>
      </c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>
        <v>3</v>
      </c>
      <c r="AI243" s="78"/>
      <c r="AJ243" s="78"/>
      <c r="AK243" s="78"/>
      <c r="AL243" s="78">
        <f t="shared" si="73"/>
        <v>0</v>
      </c>
      <c r="AM243" s="101"/>
      <c r="AN243" s="101"/>
      <c r="AO243" s="101"/>
      <c r="AP243" s="101"/>
      <c r="AQ243" s="78"/>
      <c r="AR243" s="78"/>
      <c r="AS243" s="78"/>
      <c r="AT243" s="78">
        <f t="shared" si="67"/>
        <v>150</v>
      </c>
      <c r="AU243" s="78"/>
      <c r="AV243" s="78"/>
      <c r="AW243" s="78">
        <f t="shared" si="68"/>
        <v>0</v>
      </c>
      <c r="AX243" s="78">
        <f t="shared" si="69"/>
        <v>3</v>
      </c>
      <c r="AY243" s="78">
        <f t="shared" si="71"/>
        <v>0</v>
      </c>
      <c r="AZ243" s="78">
        <v>12</v>
      </c>
      <c r="BA243" s="79"/>
      <c r="BB243" s="114"/>
      <c r="BC243" s="81"/>
      <c r="BD243" s="108"/>
      <c r="BE243" s="109"/>
      <c r="BF243" s="109"/>
      <c r="BG243" s="110"/>
      <c r="BH243" s="110"/>
      <c r="BI243" s="111"/>
    </row>
    <row r="244" spans="1:61" s="70" customFormat="1" ht="16.5" x14ac:dyDescent="0.25">
      <c r="A244" s="101"/>
      <c r="B244" s="46" t="s">
        <v>642</v>
      </c>
      <c r="C244" s="104" t="s">
        <v>435</v>
      </c>
      <c r="D244" s="148">
        <v>50</v>
      </c>
      <c r="E244" s="104" t="s">
        <v>433</v>
      </c>
      <c r="F244" s="97"/>
      <c r="G244" s="97"/>
      <c r="H244" s="97">
        <f t="shared" si="72"/>
        <v>150</v>
      </c>
      <c r="I244" s="97"/>
      <c r="J244" s="97"/>
      <c r="K244" s="97"/>
      <c r="L244" s="97">
        <v>1</v>
      </c>
      <c r="M244" s="97"/>
      <c r="N244" s="97"/>
      <c r="O244" s="97"/>
      <c r="P244" s="97"/>
      <c r="Q244" s="97"/>
      <c r="R244" s="97"/>
      <c r="S244" s="97"/>
      <c r="T244" s="104"/>
      <c r="U244" s="78"/>
      <c r="V244" s="78"/>
      <c r="W244" s="90">
        <f t="shared" si="70"/>
        <v>150</v>
      </c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>
        <v>6</v>
      </c>
      <c r="AI244" s="78"/>
      <c r="AJ244" s="78"/>
      <c r="AK244" s="78"/>
      <c r="AL244" s="78">
        <f t="shared" si="73"/>
        <v>0</v>
      </c>
      <c r="AM244" s="101"/>
      <c r="AN244" s="101"/>
      <c r="AO244" s="101"/>
      <c r="AP244" s="101"/>
      <c r="AQ244" s="78"/>
      <c r="AR244" s="78"/>
      <c r="AS244" s="78"/>
      <c r="AT244" s="78">
        <f t="shared" si="67"/>
        <v>150</v>
      </c>
      <c r="AU244" s="78"/>
      <c r="AV244" s="78"/>
      <c r="AW244" s="78">
        <f t="shared" si="68"/>
        <v>0</v>
      </c>
      <c r="AX244" s="78">
        <f t="shared" si="69"/>
        <v>6</v>
      </c>
      <c r="AY244" s="78">
        <f t="shared" si="71"/>
        <v>0</v>
      </c>
      <c r="AZ244" s="78"/>
      <c r="BA244" s="79"/>
      <c r="BB244" s="114"/>
      <c r="BC244" s="81"/>
      <c r="BD244" s="108"/>
      <c r="BE244" s="109"/>
      <c r="BF244" s="109"/>
      <c r="BG244" s="110"/>
      <c r="BH244" s="110"/>
      <c r="BI244" s="111"/>
    </row>
    <row r="245" spans="1:61" s="70" customFormat="1" ht="16.5" x14ac:dyDescent="0.25">
      <c r="A245" s="101"/>
      <c r="B245" s="46" t="s">
        <v>643</v>
      </c>
      <c r="C245" s="104" t="s">
        <v>288</v>
      </c>
      <c r="D245" s="148">
        <v>53</v>
      </c>
      <c r="E245" s="104" t="s">
        <v>433</v>
      </c>
      <c r="F245" s="97"/>
      <c r="G245" s="97"/>
      <c r="H245" s="97">
        <f t="shared" si="72"/>
        <v>159</v>
      </c>
      <c r="I245" s="97"/>
      <c r="J245" s="97"/>
      <c r="K245" s="97">
        <v>1</v>
      </c>
      <c r="L245" s="97"/>
      <c r="M245" s="97"/>
      <c r="N245" s="97"/>
      <c r="O245" s="97"/>
      <c r="P245" s="97"/>
      <c r="Q245" s="97"/>
      <c r="R245" s="97"/>
      <c r="S245" s="97"/>
      <c r="T245" s="104"/>
      <c r="U245" s="78"/>
      <c r="V245" s="78"/>
      <c r="W245" s="90">
        <f t="shared" si="70"/>
        <v>159</v>
      </c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>
        <v>3</v>
      </c>
      <c r="AI245" s="78"/>
      <c r="AJ245" s="78"/>
      <c r="AK245" s="78"/>
      <c r="AL245" s="78">
        <f t="shared" si="73"/>
        <v>0</v>
      </c>
      <c r="AM245" s="101"/>
      <c r="AN245" s="101"/>
      <c r="AO245" s="101">
        <v>3</v>
      </c>
      <c r="AP245" s="101"/>
      <c r="AQ245" s="78"/>
      <c r="AR245" s="78"/>
      <c r="AS245" s="78"/>
      <c r="AT245" s="78">
        <f t="shared" si="67"/>
        <v>159</v>
      </c>
      <c r="AU245" s="78"/>
      <c r="AV245" s="78"/>
      <c r="AW245" s="78">
        <f t="shared" si="68"/>
        <v>0</v>
      </c>
      <c r="AX245" s="78">
        <f t="shared" si="69"/>
        <v>3</v>
      </c>
      <c r="AY245" s="78">
        <f t="shared" si="71"/>
        <v>0</v>
      </c>
      <c r="AZ245" s="78">
        <v>12</v>
      </c>
      <c r="BA245" s="79"/>
      <c r="BB245" s="114"/>
      <c r="BC245" s="81"/>
      <c r="BD245" s="108"/>
      <c r="BE245" s="109"/>
      <c r="BF245" s="109"/>
      <c r="BG245" s="110"/>
      <c r="BH245" s="110"/>
      <c r="BI245" s="111"/>
    </row>
    <row r="246" spans="1:61" s="70" customFormat="1" ht="16.5" x14ac:dyDescent="0.25">
      <c r="A246" s="101"/>
      <c r="B246" s="46" t="s">
        <v>644</v>
      </c>
      <c r="C246" s="104" t="s">
        <v>288</v>
      </c>
      <c r="D246" s="148">
        <v>55</v>
      </c>
      <c r="E246" s="104" t="s">
        <v>433</v>
      </c>
      <c r="F246" s="97"/>
      <c r="G246" s="97"/>
      <c r="H246" s="97">
        <f t="shared" si="72"/>
        <v>165</v>
      </c>
      <c r="I246" s="97"/>
      <c r="J246" s="97"/>
      <c r="K246" s="97">
        <v>1</v>
      </c>
      <c r="L246" s="97"/>
      <c r="M246" s="97"/>
      <c r="N246" s="97"/>
      <c r="O246" s="97"/>
      <c r="P246" s="97"/>
      <c r="Q246" s="97"/>
      <c r="R246" s="97"/>
      <c r="S246" s="97"/>
      <c r="T246" s="104"/>
      <c r="U246" s="78"/>
      <c r="V246" s="78"/>
      <c r="W246" s="90">
        <f t="shared" si="70"/>
        <v>165</v>
      </c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>
        <v>3</v>
      </c>
      <c r="AI246" s="78"/>
      <c r="AJ246" s="78"/>
      <c r="AK246" s="78"/>
      <c r="AL246" s="78">
        <f t="shared" si="73"/>
        <v>0</v>
      </c>
      <c r="AM246" s="101"/>
      <c r="AN246" s="101"/>
      <c r="AO246" s="101"/>
      <c r="AP246" s="101"/>
      <c r="AQ246" s="78"/>
      <c r="AR246" s="78"/>
      <c r="AS246" s="78"/>
      <c r="AT246" s="78">
        <f t="shared" si="67"/>
        <v>165</v>
      </c>
      <c r="AU246" s="78"/>
      <c r="AV246" s="78"/>
      <c r="AW246" s="78">
        <f t="shared" si="68"/>
        <v>0</v>
      </c>
      <c r="AX246" s="78">
        <f t="shared" si="69"/>
        <v>3</v>
      </c>
      <c r="AY246" s="78">
        <f t="shared" si="71"/>
        <v>0</v>
      </c>
      <c r="AZ246" s="78">
        <v>12</v>
      </c>
      <c r="BA246" s="79"/>
      <c r="BB246" s="114"/>
      <c r="BC246" s="81"/>
      <c r="BD246" s="108"/>
      <c r="BE246" s="109"/>
      <c r="BF246" s="109"/>
      <c r="BG246" s="110"/>
      <c r="BH246" s="110"/>
      <c r="BI246" s="111"/>
    </row>
    <row r="247" spans="1:61" s="70" customFormat="1" ht="16.5" x14ac:dyDescent="0.25">
      <c r="A247" s="101"/>
      <c r="B247" s="46" t="s">
        <v>645</v>
      </c>
      <c r="C247" s="104" t="s">
        <v>288</v>
      </c>
      <c r="D247" s="148">
        <v>55</v>
      </c>
      <c r="E247" s="104" t="s">
        <v>433</v>
      </c>
      <c r="F247" s="97"/>
      <c r="G247" s="97"/>
      <c r="H247" s="97">
        <f t="shared" si="72"/>
        <v>165</v>
      </c>
      <c r="I247" s="97"/>
      <c r="J247" s="97"/>
      <c r="K247" s="97">
        <v>1</v>
      </c>
      <c r="L247" s="97"/>
      <c r="M247" s="97"/>
      <c r="N247" s="97"/>
      <c r="O247" s="97"/>
      <c r="P247" s="97"/>
      <c r="Q247" s="97"/>
      <c r="R247" s="97"/>
      <c r="S247" s="97"/>
      <c r="T247" s="104"/>
      <c r="U247" s="78"/>
      <c r="V247" s="78"/>
      <c r="W247" s="90">
        <f t="shared" si="70"/>
        <v>165</v>
      </c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>
        <v>3</v>
      </c>
      <c r="AI247" s="78"/>
      <c r="AJ247" s="78"/>
      <c r="AK247" s="78"/>
      <c r="AL247" s="78">
        <f t="shared" si="73"/>
        <v>0</v>
      </c>
      <c r="AM247" s="101"/>
      <c r="AN247" s="101"/>
      <c r="AO247" s="101"/>
      <c r="AP247" s="101"/>
      <c r="AQ247" s="78"/>
      <c r="AR247" s="78"/>
      <c r="AS247" s="78"/>
      <c r="AT247" s="78">
        <f t="shared" si="67"/>
        <v>165</v>
      </c>
      <c r="AU247" s="78"/>
      <c r="AV247" s="78"/>
      <c r="AW247" s="78">
        <f t="shared" si="68"/>
        <v>0</v>
      </c>
      <c r="AX247" s="78">
        <f t="shared" si="69"/>
        <v>3</v>
      </c>
      <c r="AY247" s="78">
        <f t="shared" si="71"/>
        <v>0</v>
      </c>
      <c r="AZ247" s="78">
        <v>12</v>
      </c>
      <c r="BA247" s="79"/>
      <c r="BB247" s="114"/>
      <c r="BC247" s="81"/>
      <c r="BD247" s="108"/>
      <c r="BE247" s="109"/>
      <c r="BF247" s="109"/>
      <c r="BG247" s="110"/>
      <c r="BH247" s="110"/>
      <c r="BI247" s="111"/>
    </row>
    <row r="248" spans="1:61" s="70" customFormat="1" ht="16.5" x14ac:dyDescent="0.25">
      <c r="A248" s="101"/>
      <c r="B248" s="46" t="s">
        <v>646</v>
      </c>
      <c r="C248" s="104" t="s">
        <v>288</v>
      </c>
      <c r="D248" s="148">
        <v>50</v>
      </c>
      <c r="E248" s="104" t="s">
        <v>433</v>
      </c>
      <c r="F248" s="97"/>
      <c r="G248" s="97"/>
      <c r="H248" s="97">
        <f t="shared" si="72"/>
        <v>150</v>
      </c>
      <c r="I248" s="97"/>
      <c r="J248" s="97"/>
      <c r="K248" s="97">
        <v>1</v>
      </c>
      <c r="L248" s="97"/>
      <c r="M248" s="97"/>
      <c r="N248" s="97"/>
      <c r="O248" s="97"/>
      <c r="P248" s="97"/>
      <c r="Q248" s="97"/>
      <c r="R248" s="97"/>
      <c r="S248" s="97"/>
      <c r="T248" s="104"/>
      <c r="U248" s="78"/>
      <c r="V248" s="78"/>
      <c r="W248" s="90">
        <f t="shared" si="70"/>
        <v>150</v>
      </c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>
        <v>3</v>
      </c>
      <c r="AI248" s="78"/>
      <c r="AJ248" s="78"/>
      <c r="AK248" s="78"/>
      <c r="AL248" s="78">
        <f t="shared" si="73"/>
        <v>0</v>
      </c>
      <c r="AM248" s="101"/>
      <c r="AN248" s="101"/>
      <c r="AO248" s="101"/>
      <c r="AP248" s="101"/>
      <c r="AQ248" s="78"/>
      <c r="AR248" s="78"/>
      <c r="AS248" s="78"/>
      <c r="AT248" s="78">
        <f t="shared" si="67"/>
        <v>150</v>
      </c>
      <c r="AU248" s="78"/>
      <c r="AV248" s="78"/>
      <c r="AW248" s="78">
        <f t="shared" si="68"/>
        <v>0</v>
      </c>
      <c r="AX248" s="78">
        <f t="shared" si="69"/>
        <v>3</v>
      </c>
      <c r="AY248" s="78">
        <f t="shared" si="71"/>
        <v>0</v>
      </c>
      <c r="AZ248" s="78">
        <v>12</v>
      </c>
      <c r="BA248" s="79"/>
      <c r="BB248" s="114"/>
      <c r="BC248" s="81"/>
      <c r="BD248" s="108"/>
      <c r="BE248" s="109"/>
      <c r="BF248" s="109"/>
      <c r="BG248" s="110"/>
      <c r="BH248" s="110"/>
      <c r="BI248" s="111"/>
    </row>
    <row r="249" spans="1:61" s="70" customFormat="1" ht="16.5" x14ac:dyDescent="0.25">
      <c r="A249" s="101"/>
      <c r="B249" s="46" t="s">
        <v>647</v>
      </c>
      <c r="C249" s="104" t="s">
        <v>288</v>
      </c>
      <c r="D249" s="148">
        <v>97</v>
      </c>
      <c r="E249" s="104" t="s">
        <v>433</v>
      </c>
      <c r="F249" s="97"/>
      <c r="G249" s="97"/>
      <c r="H249" s="97">
        <f t="shared" si="72"/>
        <v>291</v>
      </c>
      <c r="I249" s="97"/>
      <c r="J249" s="97">
        <v>1</v>
      </c>
      <c r="K249" s="97"/>
      <c r="L249" s="97"/>
      <c r="M249" s="97"/>
      <c r="N249" s="97"/>
      <c r="O249" s="97"/>
      <c r="P249" s="97"/>
      <c r="Q249" s="97"/>
      <c r="R249" s="97"/>
      <c r="S249" s="97"/>
      <c r="T249" s="104"/>
      <c r="U249" s="78"/>
      <c r="V249" s="78"/>
      <c r="W249" s="90">
        <f t="shared" si="70"/>
        <v>291</v>
      </c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>
        <v>3</v>
      </c>
      <c r="AI249" s="78"/>
      <c r="AJ249" s="78"/>
      <c r="AK249" s="78"/>
      <c r="AL249" s="78">
        <f t="shared" si="73"/>
        <v>0</v>
      </c>
      <c r="AM249" s="101"/>
      <c r="AN249" s="101"/>
      <c r="AO249" s="101"/>
      <c r="AP249" s="101"/>
      <c r="AQ249" s="78"/>
      <c r="AR249" s="78"/>
      <c r="AS249" s="78"/>
      <c r="AT249" s="78">
        <f t="shared" si="67"/>
        <v>291</v>
      </c>
      <c r="AU249" s="78"/>
      <c r="AV249" s="78"/>
      <c r="AW249" s="78">
        <f t="shared" si="68"/>
        <v>0</v>
      </c>
      <c r="AX249" s="78">
        <f t="shared" si="69"/>
        <v>3</v>
      </c>
      <c r="AY249" s="78">
        <f t="shared" si="71"/>
        <v>0</v>
      </c>
      <c r="AZ249" s="78"/>
      <c r="BA249" s="79"/>
      <c r="BB249" s="114"/>
      <c r="BC249" s="81"/>
      <c r="BD249" s="108"/>
      <c r="BE249" s="109"/>
      <c r="BF249" s="109"/>
      <c r="BG249" s="110"/>
      <c r="BH249" s="110"/>
      <c r="BI249" s="111"/>
    </row>
    <row r="250" spans="1:61" s="70" customFormat="1" ht="16.5" x14ac:dyDescent="0.25">
      <c r="A250" s="101"/>
      <c r="B250" s="46" t="s">
        <v>648</v>
      </c>
      <c r="C250" s="104" t="s">
        <v>288</v>
      </c>
      <c r="D250" s="148">
        <v>73</v>
      </c>
      <c r="E250" s="104" t="s">
        <v>433</v>
      </c>
      <c r="F250" s="97"/>
      <c r="G250" s="97"/>
      <c r="H250" s="97">
        <f t="shared" si="72"/>
        <v>219</v>
      </c>
      <c r="I250" s="97"/>
      <c r="J250" s="97">
        <v>1</v>
      </c>
      <c r="K250" s="97"/>
      <c r="L250" s="97"/>
      <c r="M250" s="97"/>
      <c r="N250" s="97"/>
      <c r="O250" s="97"/>
      <c r="P250" s="97"/>
      <c r="Q250" s="97"/>
      <c r="R250" s="97"/>
      <c r="S250" s="97"/>
      <c r="T250" s="104"/>
      <c r="U250" s="78"/>
      <c r="V250" s="78"/>
      <c r="W250" s="90">
        <f t="shared" si="70"/>
        <v>219</v>
      </c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>
        <v>3</v>
      </c>
      <c r="AI250" s="78"/>
      <c r="AJ250" s="78"/>
      <c r="AK250" s="78"/>
      <c r="AL250" s="78">
        <f t="shared" si="73"/>
        <v>0</v>
      </c>
      <c r="AM250" s="101"/>
      <c r="AN250" s="101"/>
      <c r="AO250" s="101"/>
      <c r="AP250" s="101"/>
      <c r="AQ250" s="78"/>
      <c r="AR250" s="78"/>
      <c r="AS250" s="78"/>
      <c r="AT250" s="78">
        <f t="shared" si="67"/>
        <v>219</v>
      </c>
      <c r="AU250" s="78"/>
      <c r="AV250" s="78"/>
      <c r="AW250" s="78">
        <f t="shared" si="68"/>
        <v>0</v>
      </c>
      <c r="AX250" s="78">
        <f t="shared" si="69"/>
        <v>3</v>
      </c>
      <c r="AY250" s="78">
        <f t="shared" si="71"/>
        <v>0</v>
      </c>
      <c r="AZ250" s="78"/>
      <c r="BA250" s="79"/>
      <c r="BB250" s="114"/>
      <c r="BC250" s="81"/>
      <c r="BD250" s="108"/>
      <c r="BE250" s="109"/>
      <c r="BF250" s="109"/>
      <c r="BG250" s="110"/>
      <c r="BH250" s="110"/>
      <c r="BI250" s="111"/>
    </row>
    <row r="251" spans="1:61" s="70" customFormat="1" ht="16.5" x14ac:dyDescent="0.25">
      <c r="A251" s="101"/>
      <c r="B251" s="46" t="s">
        <v>649</v>
      </c>
      <c r="C251" s="104" t="s">
        <v>435</v>
      </c>
      <c r="D251" s="148">
        <v>50</v>
      </c>
      <c r="E251" s="104" t="s">
        <v>433</v>
      </c>
      <c r="F251" s="97"/>
      <c r="G251" s="97"/>
      <c r="H251" s="97">
        <f t="shared" si="72"/>
        <v>150</v>
      </c>
      <c r="I251" s="97"/>
      <c r="J251" s="97"/>
      <c r="K251" s="97"/>
      <c r="L251" s="97">
        <v>1</v>
      </c>
      <c r="M251" s="97"/>
      <c r="N251" s="97"/>
      <c r="O251" s="97"/>
      <c r="P251" s="97"/>
      <c r="Q251" s="97"/>
      <c r="R251" s="97"/>
      <c r="S251" s="97"/>
      <c r="T251" s="104"/>
      <c r="U251" s="78"/>
      <c r="V251" s="78"/>
      <c r="W251" s="90">
        <f t="shared" si="70"/>
        <v>150</v>
      </c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>
        <v>6</v>
      </c>
      <c r="AI251" s="78"/>
      <c r="AJ251" s="78"/>
      <c r="AK251" s="78"/>
      <c r="AL251" s="78">
        <f t="shared" si="73"/>
        <v>0</v>
      </c>
      <c r="AM251" s="101"/>
      <c r="AN251" s="101"/>
      <c r="AO251" s="101"/>
      <c r="AP251" s="101"/>
      <c r="AQ251" s="78"/>
      <c r="AR251" s="78"/>
      <c r="AS251" s="78"/>
      <c r="AT251" s="78">
        <f t="shared" si="67"/>
        <v>150</v>
      </c>
      <c r="AU251" s="78"/>
      <c r="AV251" s="78"/>
      <c r="AW251" s="78">
        <f t="shared" si="68"/>
        <v>0</v>
      </c>
      <c r="AX251" s="78">
        <f t="shared" si="69"/>
        <v>6</v>
      </c>
      <c r="AY251" s="78">
        <f t="shared" si="71"/>
        <v>0</v>
      </c>
      <c r="AZ251" s="78"/>
      <c r="BA251" s="79"/>
      <c r="BB251" s="114"/>
      <c r="BC251" s="81"/>
      <c r="BD251" s="108"/>
      <c r="BE251" s="109"/>
      <c r="BF251" s="109"/>
      <c r="BG251" s="110"/>
      <c r="BH251" s="110"/>
      <c r="BI251" s="111"/>
    </row>
    <row r="252" spans="1:61" s="70" customFormat="1" ht="16.5" x14ac:dyDescent="0.25">
      <c r="A252" s="101"/>
      <c r="B252" s="46" t="s">
        <v>650</v>
      </c>
      <c r="C252" s="104" t="s">
        <v>226</v>
      </c>
      <c r="D252" s="148">
        <v>35</v>
      </c>
      <c r="E252" s="104" t="s">
        <v>433</v>
      </c>
      <c r="F252" s="97"/>
      <c r="G252" s="97"/>
      <c r="H252" s="97">
        <f t="shared" si="72"/>
        <v>105</v>
      </c>
      <c r="I252" s="97"/>
      <c r="J252" s="97"/>
      <c r="K252" s="97"/>
      <c r="L252" s="97"/>
      <c r="M252" s="97">
        <v>1</v>
      </c>
      <c r="N252" s="97"/>
      <c r="O252" s="97"/>
      <c r="P252" s="97"/>
      <c r="Q252" s="97"/>
      <c r="R252" s="97"/>
      <c r="S252" s="97"/>
      <c r="T252" s="104"/>
      <c r="U252" s="78"/>
      <c r="V252" s="78"/>
      <c r="W252" s="90">
        <f t="shared" si="70"/>
        <v>105</v>
      </c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>
        <v>2</v>
      </c>
      <c r="AI252" s="78">
        <v>6</v>
      </c>
      <c r="AJ252" s="78"/>
      <c r="AK252" s="78"/>
      <c r="AL252" s="78">
        <f t="shared" si="73"/>
        <v>6</v>
      </c>
      <c r="AM252" s="101"/>
      <c r="AN252" s="101">
        <v>3</v>
      </c>
      <c r="AO252" s="101">
        <v>3</v>
      </c>
      <c r="AP252" s="101"/>
      <c r="AQ252" s="78"/>
      <c r="AR252" s="78"/>
      <c r="AS252" s="78"/>
      <c r="AT252" s="78">
        <f t="shared" si="67"/>
        <v>105</v>
      </c>
      <c r="AU252" s="78"/>
      <c r="AV252" s="78"/>
      <c r="AW252" s="78">
        <f t="shared" si="68"/>
        <v>6</v>
      </c>
      <c r="AX252" s="78">
        <f t="shared" si="69"/>
        <v>2</v>
      </c>
      <c r="AY252" s="78">
        <f t="shared" si="71"/>
        <v>0</v>
      </c>
      <c r="AZ252" s="78"/>
      <c r="BA252" s="79"/>
      <c r="BB252" s="114"/>
      <c r="BC252" s="81"/>
      <c r="BD252" s="108"/>
      <c r="BE252" s="109"/>
      <c r="BF252" s="109"/>
      <c r="BG252" s="110"/>
      <c r="BH252" s="110"/>
      <c r="BI252" s="111"/>
    </row>
    <row r="253" spans="1:61" s="70" customFormat="1" ht="16.5" x14ac:dyDescent="0.25">
      <c r="A253" s="101"/>
      <c r="B253" s="46" t="s">
        <v>651</v>
      </c>
      <c r="C253" s="104" t="s">
        <v>288</v>
      </c>
      <c r="D253" s="148">
        <v>60</v>
      </c>
      <c r="E253" s="104" t="s">
        <v>433</v>
      </c>
      <c r="F253" s="97"/>
      <c r="G253" s="97"/>
      <c r="H253" s="97">
        <f t="shared" si="72"/>
        <v>180</v>
      </c>
      <c r="I253" s="97"/>
      <c r="J253" s="97"/>
      <c r="K253" s="97">
        <v>1</v>
      </c>
      <c r="L253" s="97"/>
      <c r="M253" s="97"/>
      <c r="N253" s="97"/>
      <c r="O253" s="97"/>
      <c r="P253" s="97"/>
      <c r="Q253" s="97"/>
      <c r="R253" s="97"/>
      <c r="S253" s="97"/>
      <c r="T253" s="104"/>
      <c r="U253" s="78"/>
      <c r="V253" s="78"/>
      <c r="W253" s="90">
        <f t="shared" si="70"/>
        <v>180</v>
      </c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>
        <v>3</v>
      </c>
      <c r="AI253" s="78"/>
      <c r="AJ253" s="78"/>
      <c r="AK253" s="78"/>
      <c r="AL253" s="78">
        <f t="shared" si="73"/>
        <v>0</v>
      </c>
      <c r="AM253" s="101"/>
      <c r="AN253" s="101"/>
      <c r="AO253" s="101"/>
      <c r="AP253" s="101"/>
      <c r="AQ253" s="78"/>
      <c r="AR253" s="78"/>
      <c r="AS253" s="78"/>
      <c r="AT253" s="78">
        <f t="shared" si="67"/>
        <v>180</v>
      </c>
      <c r="AU253" s="78"/>
      <c r="AV253" s="78"/>
      <c r="AW253" s="78">
        <f t="shared" si="68"/>
        <v>0</v>
      </c>
      <c r="AX253" s="78">
        <f t="shared" si="69"/>
        <v>3</v>
      </c>
      <c r="AY253" s="78">
        <f t="shared" si="71"/>
        <v>0</v>
      </c>
      <c r="AZ253" s="78"/>
      <c r="BA253" s="79"/>
      <c r="BB253" s="114"/>
      <c r="BC253" s="81"/>
      <c r="BD253" s="108"/>
      <c r="BE253" s="109"/>
      <c r="BF253" s="109"/>
      <c r="BG253" s="110"/>
      <c r="BH253" s="110"/>
      <c r="BI253" s="111"/>
    </row>
    <row r="254" spans="1:61" s="70" customFormat="1" ht="16.5" x14ac:dyDescent="0.25">
      <c r="A254" s="101"/>
      <c r="B254" s="46" t="s">
        <v>652</v>
      </c>
      <c r="C254" s="104" t="s">
        <v>435</v>
      </c>
      <c r="D254" s="148">
        <v>50</v>
      </c>
      <c r="E254" s="104" t="s">
        <v>433</v>
      </c>
      <c r="F254" s="97"/>
      <c r="G254" s="97"/>
      <c r="H254" s="97">
        <f t="shared" si="72"/>
        <v>150</v>
      </c>
      <c r="I254" s="97"/>
      <c r="J254" s="97"/>
      <c r="K254" s="97"/>
      <c r="L254" s="97">
        <v>1</v>
      </c>
      <c r="M254" s="97"/>
      <c r="N254" s="97"/>
      <c r="O254" s="97"/>
      <c r="P254" s="97"/>
      <c r="Q254" s="97"/>
      <c r="R254" s="97"/>
      <c r="S254" s="97"/>
      <c r="T254" s="104"/>
      <c r="U254" s="78"/>
      <c r="V254" s="78"/>
      <c r="W254" s="90">
        <f t="shared" si="70"/>
        <v>150</v>
      </c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>
        <v>6</v>
      </c>
      <c r="AI254" s="78"/>
      <c r="AJ254" s="78"/>
      <c r="AK254" s="78"/>
      <c r="AL254" s="78">
        <f t="shared" si="73"/>
        <v>0</v>
      </c>
      <c r="AM254" s="101"/>
      <c r="AN254" s="101"/>
      <c r="AO254" s="101"/>
      <c r="AP254" s="101"/>
      <c r="AQ254" s="78"/>
      <c r="AR254" s="78"/>
      <c r="AS254" s="78"/>
      <c r="AT254" s="78">
        <f t="shared" si="67"/>
        <v>150</v>
      </c>
      <c r="AU254" s="78"/>
      <c r="AV254" s="78"/>
      <c r="AW254" s="78">
        <f t="shared" si="68"/>
        <v>0</v>
      </c>
      <c r="AX254" s="78">
        <f t="shared" si="69"/>
        <v>6</v>
      </c>
      <c r="AY254" s="78">
        <f t="shared" si="71"/>
        <v>0</v>
      </c>
      <c r="AZ254" s="78"/>
      <c r="BA254" s="79"/>
      <c r="BB254" s="114"/>
      <c r="BC254" s="81"/>
      <c r="BD254" s="108"/>
      <c r="BE254" s="109"/>
      <c r="BF254" s="109"/>
      <c r="BG254" s="110"/>
      <c r="BH254" s="110"/>
      <c r="BI254" s="111"/>
    </row>
    <row r="255" spans="1:61" s="70" customFormat="1" ht="16.5" x14ac:dyDescent="0.25">
      <c r="A255" s="101"/>
      <c r="B255" s="46" t="s">
        <v>653</v>
      </c>
      <c r="C255" s="104" t="s">
        <v>288</v>
      </c>
      <c r="D255" s="148">
        <v>45</v>
      </c>
      <c r="E255" s="104" t="s">
        <v>433</v>
      </c>
      <c r="F255" s="97"/>
      <c r="G255" s="97"/>
      <c r="H255" s="97">
        <f t="shared" si="72"/>
        <v>135</v>
      </c>
      <c r="I255" s="97"/>
      <c r="J255" s="97"/>
      <c r="K255" s="97">
        <v>1</v>
      </c>
      <c r="L255" s="97"/>
      <c r="M255" s="97"/>
      <c r="N255" s="97"/>
      <c r="O255" s="97"/>
      <c r="P255" s="97"/>
      <c r="Q255" s="97"/>
      <c r="R255" s="97"/>
      <c r="S255" s="97"/>
      <c r="T255" s="104"/>
      <c r="U255" s="78"/>
      <c r="V255" s="78"/>
      <c r="W255" s="90">
        <f t="shared" si="70"/>
        <v>135</v>
      </c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>
        <v>3</v>
      </c>
      <c r="AI255" s="78"/>
      <c r="AJ255" s="78"/>
      <c r="AK255" s="78"/>
      <c r="AL255" s="78">
        <f t="shared" si="73"/>
        <v>0</v>
      </c>
      <c r="AM255" s="101"/>
      <c r="AN255" s="101"/>
      <c r="AO255" s="101"/>
      <c r="AP255" s="101"/>
      <c r="AQ255" s="78"/>
      <c r="AR255" s="78"/>
      <c r="AS255" s="78"/>
      <c r="AT255" s="78">
        <f t="shared" si="67"/>
        <v>135</v>
      </c>
      <c r="AU255" s="78"/>
      <c r="AV255" s="78"/>
      <c r="AW255" s="78">
        <f t="shared" si="68"/>
        <v>0</v>
      </c>
      <c r="AX255" s="78">
        <f t="shared" si="69"/>
        <v>3</v>
      </c>
      <c r="AY255" s="78">
        <f t="shared" si="71"/>
        <v>0</v>
      </c>
      <c r="AZ255" s="78">
        <v>12</v>
      </c>
      <c r="BA255" s="79"/>
      <c r="BB255" s="114"/>
      <c r="BC255" s="81"/>
      <c r="BD255" s="108"/>
      <c r="BE255" s="109"/>
      <c r="BF255" s="109"/>
      <c r="BG255" s="110"/>
      <c r="BH255" s="110"/>
      <c r="BI255" s="111"/>
    </row>
    <row r="256" spans="1:61" s="70" customFormat="1" ht="16.5" x14ac:dyDescent="0.25">
      <c r="A256" s="101"/>
      <c r="B256" s="46" t="s">
        <v>654</v>
      </c>
      <c r="C256" s="104" t="s">
        <v>288</v>
      </c>
      <c r="D256" s="148">
        <v>50</v>
      </c>
      <c r="E256" s="104" t="s">
        <v>433</v>
      </c>
      <c r="F256" s="97"/>
      <c r="G256" s="97"/>
      <c r="H256" s="97">
        <f t="shared" si="72"/>
        <v>150</v>
      </c>
      <c r="I256" s="97"/>
      <c r="J256" s="97"/>
      <c r="K256" s="97">
        <v>1</v>
      </c>
      <c r="L256" s="97"/>
      <c r="M256" s="97"/>
      <c r="N256" s="97"/>
      <c r="O256" s="97"/>
      <c r="P256" s="97"/>
      <c r="Q256" s="97"/>
      <c r="R256" s="97"/>
      <c r="S256" s="97"/>
      <c r="T256" s="104"/>
      <c r="U256" s="78"/>
      <c r="V256" s="78"/>
      <c r="W256" s="90">
        <f t="shared" si="70"/>
        <v>150</v>
      </c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>
        <v>3</v>
      </c>
      <c r="AI256" s="78"/>
      <c r="AJ256" s="78"/>
      <c r="AK256" s="78"/>
      <c r="AL256" s="78">
        <f t="shared" si="73"/>
        <v>0</v>
      </c>
      <c r="AM256" s="101"/>
      <c r="AN256" s="101"/>
      <c r="AO256" s="101"/>
      <c r="AP256" s="101"/>
      <c r="AQ256" s="78"/>
      <c r="AR256" s="78"/>
      <c r="AS256" s="78"/>
      <c r="AT256" s="78">
        <f t="shared" si="67"/>
        <v>150</v>
      </c>
      <c r="AU256" s="78"/>
      <c r="AV256" s="78"/>
      <c r="AW256" s="78">
        <f t="shared" si="68"/>
        <v>0</v>
      </c>
      <c r="AX256" s="78">
        <f t="shared" si="69"/>
        <v>3</v>
      </c>
      <c r="AY256" s="78">
        <f t="shared" si="71"/>
        <v>0</v>
      </c>
      <c r="AZ256" s="78">
        <v>12</v>
      </c>
      <c r="BA256" s="79"/>
      <c r="BB256" s="114"/>
      <c r="BC256" s="81"/>
      <c r="BD256" s="108"/>
      <c r="BE256" s="109"/>
      <c r="BF256" s="109"/>
      <c r="BG256" s="110"/>
      <c r="BH256" s="110"/>
      <c r="BI256" s="111"/>
    </row>
    <row r="257" spans="1:61" s="70" customFormat="1" ht="16.5" x14ac:dyDescent="0.25">
      <c r="A257" s="101"/>
      <c r="B257" s="46" t="s">
        <v>655</v>
      </c>
      <c r="C257" s="104" t="s">
        <v>288</v>
      </c>
      <c r="D257" s="148">
        <f>45+3</f>
        <v>48</v>
      </c>
      <c r="E257" s="104" t="s">
        <v>433</v>
      </c>
      <c r="F257" s="97"/>
      <c r="G257" s="97"/>
      <c r="H257" s="97">
        <f t="shared" si="72"/>
        <v>144</v>
      </c>
      <c r="I257" s="97"/>
      <c r="J257" s="97"/>
      <c r="K257" s="97">
        <v>1</v>
      </c>
      <c r="L257" s="97"/>
      <c r="M257" s="97"/>
      <c r="N257" s="97"/>
      <c r="O257" s="97"/>
      <c r="P257" s="97"/>
      <c r="Q257" s="97"/>
      <c r="R257" s="97"/>
      <c r="S257" s="97"/>
      <c r="T257" s="104"/>
      <c r="U257" s="78"/>
      <c r="V257" s="78"/>
      <c r="W257" s="90">
        <f t="shared" si="70"/>
        <v>144</v>
      </c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>
        <v>3</v>
      </c>
      <c r="AI257" s="78"/>
      <c r="AJ257" s="78"/>
      <c r="AK257" s="78"/>
      <c r="AL257" s="78">
        <f t="shared" si="73"/>
        <v>0</v>
      </c>
      <c r="AM257" s="101"/>
      <c r="AN257" s="101"/>
      <c r="AO257" s="101"/>
      <c r="AP257" s="101"/>
      <c r="AQ257" s="78"/>
      <c r="AR257" s="78"/>
      <c r="AS257" s="78"/>
      <c r="AT257" s="78">
        <f t="shared" si="67"/>
        <v>144</v>
      </c>
      <c r="AU257" s="78"/>
      <c r="AV257" s="78"/>
      <c r="AW257" s="78">
        <f t="shared" si="68"/>
        <v>0</v>
      </c>
      <c r="AX257" s="78">
        <f t="shared" si="69"/>
        <v>3</v>
      </c>
      <c r="AY257" s="78">
        <f t="shared" si="71"/>
        <v>0</v>
      </c>
      <c r="AZ257" s="78">
        <v>12</v>
      </c>
      <c r="BA257" s="79"/>
      <c r="BB257" s="114"/>
      <c r="BC257" s="81"/>
      <c r="BD257" s="108"/>
      <c r="BE257" s="109"/>
      <c r="BF257" s="109"/>
      <c r="BG257" s="110"/>
      <c r="BH257" s="110"/>
      <c r="BI257" s="111"/>
    </row>
    <row r="258" spans="1:61" s="70" customFormat="1" ht="16.5" x14ac:dyDescent="0.25">
      <c r="A258" s="101"/>
      <c r="B258" s="46" t="s">
        <v>656</v>
      </c>
      <c r="C258" s="104" t="s">
        <v>288</v>
      </c>
      <c r="D258" s="148">
        <f>45+3</f>
        <v>48</v>
      </c>
      <c r="E258" s="104" t="s">
        <v>433</v>
      </c>
      <c r="F258" s="97"/>
      <c r="G258" s="97"/>
      <c r="H258" s="97">
        <f t="shared" si="72"/>
        <v>144</v>
      </c>
      <c r="I258" s="97"/>
      <c r="J258" s="97"/>
      <c r="K258" s="97">
        <v>1</v>
      </c>
      <c r="L258" s="97"/>
      <c r="M258" s="97"/>
      <c r="N258" s="97"/>
      <c r="O258" s="97"/>
      <c r="P258" s="97"/>
      <c r="Q258" s="97"/>
      <c r="R258" s="97"/>
      <c r="S258" s="97"/>
      <c r="T258" s="104"/>
      <c r="U258" s="78"/>
      <c r="V258" s="78"/>
      <c r="W258" s="90">
        <f t="shared" si="70"/>
        <v>144</v>
      </c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>
        <v>3</v>
      </c>
      <c r="AI258" s="78"/>
      <c r="AJ258" s="78"/>
      <c r="AK258" s="78"/>
      <c r="AL258" s="78">
        <f t="shared" si="73"/>
        <v>0</v>
      </c>
      <c r="AM258" s="101"/>
      <c r="AN258" s="101"/>
      <c r="AO258" s="101"/>
      <c r="AP258" s="101"/>
      <c r="AQ258" s="78"/>
      <c r="AR258" s="78"/>
      <c r="AS258" s="78"/>
      <c r="AT258" s="78">
        <f t="shared" si="67"/>
        <v>144</v>
      </c>
      <c r="AU258" s="78"/>
      <c r="AV258" s="78"/>
      <c r="AW258" s="78">
        <f t="shared" si="68"/>
        <v>0</v>
      </c>
      <c r="AX258" s="78">
        <f t="shared" si="69"/>
        <v>3</v>
      </c>
      <c r="AY258" s="78">
        <f t="shared" si="71"/>
        <v>0</v>
      </c>
      <c r="AZ258" s="78">
        <v>12</v>
      </c>
      <c r="BA258" s="79"/>
      <c r="BB258" s="114"/>
      <c r="BC258" s="81"/>
      <c r="BD258" s="108"/>
      <c r="BE258" s="109"/>
      <c r="BF258" s="109"/>
      <c r="BG258" s="110"/>
      <c r="BH258" s="110"/>
      <c r="BI258" s="111"/>
    </row>
    <row r="259" spans="1:61" s="70" customFormat="1" ht="16.5" x14ac:dyDescent="0.25">
      <c r="A259" s="101"/>
      <c r="B259" s="46" t="s">
        <v>657</v>
      </c>
      <c r="C259" s="104" t="s">
        <v>435</v>
      </c>
      <c r="D259" s="148">
        <v>60</v>
      </c>
      <c r="E259" s="104" t="s">
        <v>433</v>
      </c>
      <c r="F259" s="97"/>
      <c r="G259" s="97"/>
      <c r="H259" s="97">
        <f t="shared" si="72"/>
        <v>180</v>
      </c>
      <c r="I259" s="97"/>
      <c r="J259" s="97"/>
      <c r="K259" s="97"/>
      <c r="L259" s="97">
        <v>1</v>
      </c>
      <c r="M259" s="97"/>
      <c r="N259" s="97"/>
      <c r="O259" s="97"/>
      <c r="P259" s="97"/>
      <c r="Q259" s="97"/>
      <c r="R259" s="97"/>
      <c r="S259" s="97"/>
      <c r="T259" s="104"/>
      <c r="U259" s="78"/>
      <c r="V259" s="78"/>
      <c r="W259" s="90">
        <f t="shared" si="70"/>
        <v>180</v>
      </c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>
        <v>6</v>
      </c>
      <c r="AI259" s="78"/>
      <c r="AJ259" s="78"/>
      <c r="AK259" s="78"/>
      <c r="AL259" s="78">
        <f t="shared" si="73"/>
        <v>0</v>
      </c>
      <c r="AM259" s="101"/>
      <c r="AN259" s="101"/>
      <c r="AO259" s="101">
        <v>3</v>
      </c>
      <c r="AP259" s="101"/>
      <c r="AQ259" s="78"/>
      <c r="AR259" s="78"/>
      <c r="AS259" s="78"/>
      <c r="AT259" s="78">
        <f t="shared" si="67"/>
        <v>180</v>
      </c>
      <c r="AU259" s="78"/>
      <c r="AV259" s="78"/>
      <c r="AW259" s="78">
        <f t="shared" si="68"/>
        <v>0</v>
      </c>
      <c r="AX259" s="78">
        <f t="shared" si="69"/>
        <v>6</v>
      </c>
      <c r="AY259" s="78">
        <f t="shared" si="71"/>
        <v>0</v>
      </c>
      <c r="AZ259" s="78"/>
      <c r="BA259" s="79"/>
      <c r="BB259" s="114"/>
      <c r="BC259" s="81"/>
      <c r="BD259" s="108"/>
      <c r="BE259" s="109"/>
      <c r="BF259" s="109"/>
      <c r="BG259" s="110"/>
      <c r="BH259" s="110"/>
      <c r="BI259" s="111"/>
    </row>
    <row r="260" spans="1:61" s="70" customFormat="1" ht="16.5" x14ac:dyDescent="0.25">
      <c r="A260" s="101"/>
      <c r="B260" s="46" t="s">
        <v>658</v>
      </c>
      <c r="C260" s="104" t="s">
        <v>288</v>
      </c>
      <c r="D260" s="148">
        <v>50</v>
      </c>
      <c r="E260" s="104" t="s">
        <v>433</v>
      </c>
      <c r="F260" s="97"/>
      <c r="G260" s="97"/>
      <c r="H260" s="97">
        <f t="shared" si="72"/>
        <v>150</v>
      </c>
      <c r="I260" s="97"/>
      <c r="J260" s="97"/>
      <c r="K260" s="97">
        <v>1</v>
      </c>
      <c r="L260" s="97"/>
      <c r="M260" s="97"/>
      <c r="N260" s="97"/>
      <c r="O260" s="97"/>
      <c r="P260" s="97"/>
      <c r="Q260" s="97"/>
      <c r="R260" s="97"/>
      <c r="S260" s="97"/>
      <c r="T260" s="104"/>
      <c r="U260" s="78"/>
      <c r="V260" s="78"/>
      <c r="W260" s="90">
        <f t="shared" si="70"/>
        <v>150</v>
      </c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>
        <v>3</v>
      </c>
      <c r="AI260" s="78"/>
      <c r="AJ260" s="78"/>
      <c r="AK260" s="78"/>
      <c r="AL260" s="78">
        <f t="shared" si="73"/>
        <v>0</v>
      </c>
      <c r="AM260" s="101"/>
      <c r="AN260" s="101"/>
      <c r="AO260" s="101"/>
      <c r="AP260" s="101"/>
      <c r="AQ260" s="78"/>
      <c r="AR260" s="78"/>
      <c r="AS260" s="78"/>
      <c r="AT260" s="78">
        <f t="shared" si="67"/>
        <v>150</v>
      </c>
      <c r="AU260" s="78"/>
      <c r="AV260" s="78"/>
      <c r="AW260" s="78">
        <f t="shared" si="68"/>
        <v>0</v>
      </c>
      <c r="AX260" s="78">
        <f t="shared" si="69"/>
        <v>3</v>
      </c>
      <c r="AY260" s="78">
        <f t="shared" si="71"/>
        <v>0</v>
      </c>
      <c r="AZ260" s="78">
        <v>12</v>
      </c>
      <c r="BA260" s="79"/>
      <c r="BB260" s="114"/>
      <c r="BC260" s="81"/>
      <c r="BD260" s="108"/>
      <c r="BE260" s="109"/>
      <c r="BF260" s="109"/>
      <c r="BG260" s="110"/>
      <c r="BH260" s="110"/>
      <c r="BI260" s="111"/>
    </row>
    <row r="261" spans="1:61" s="70" customFormat="1" ht="16.5" x14ac:dyDescent="0.25">
      <c r="A261" s="101"/>
      <c r="B261" s="46" t="s">
        <v>659</v>
      </c>
      <c r="C261" s="104" t="s">
        <v>435</v>
      </c>
      <c r="D261" s="148">
        <f>45+3</f>
        <v>48</v>
      </c>
      <c r="E261" s="104" t="s">
        <v>433</v>
      </c>
      <c r="F261" s="97"/>
      <c r="G261" s="97"/>
      <c r="H261" s="97">
        <f t="shared" si="72"/>
        <v>144</v>
      </c>
      <c r="I261" s="97"/>
      <c r="J261" s="97"/>
      <c r="K261" s="97"/>
      <c r="L261" s="97">
        <v>1</v>
      </c>
      <c r="M261" s="97"/>
      <c r="N261" s="97"/>
      <c r="O261" s="97"/>
      <c r="P261" s="97"/>
      <c r="Q261" s="97"/>
      <c r="R261" s="97"/>
      <c r="S261" s="97"/>
      <c r="T261" s="104"/>
      <c r="U261" s="78"/>
      <c r="V261" s="78"/>
      <c r="W261" s="90">
        <f t="shared" si="70"/>
        <v>144</v>
      </c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>
        <v>6</v>
      </c>
      <c r="AI261" s="78"/>
      <c r="AJ261" s="78"/>
      <c r="AK261" s="78"/>
      <c r="AL261" s="78">
        <f t="shared" si="73"/>
        <v>0</v>
      </c>
      <c r="AM261" s="101"/>
      <c r="AN261" s="101"/>
      <c r="AO261" s="101"/>
      <c r="AP261" s="101"/>
      <c r="AQ261" s="78"/>
      <c r="AR261" s="78"/>
      <c r="AS261" s="78"/>
      <c r="AT261" s="78">
        <f t="shared" si="67"/>
        <v>144</v>
      </c>
      <c r="AU261" s="78"/>
      <c r="AV261" s="78"/>
      <c r="AW261" s="78">
        <f t="shared" si="68"/>
        <v>0</v>
      </c>
      <c r="AX261" s="78">
        <f t="shared" si="69"/>
        <v>6</v>
      </c>
      <c r="AY261" s="78">
        <f t="shared" si="71"/>
        <v>0</v>
      </c>
      <c r="AZ261" s="78"/>
      <c r="BA261" s="79"/>
      <c r="BB261" s="114"/>
      <c r="BC261" s="81"/>
      <c r="BD261" s="108"/>
      <c r="BE261" s="109"/>
      <c r="BF261" s="109"/>
      <c r="BG261" s="110"/>
      <c r="BH261" s="110"/>
      <c r="BI261" s="111"/>
    </row>
    <row r="262" spans="1:61" s="70" customFormat="1" ht="16.5" x14ac:dyDescent="0.25">
      <c r="A262" s="101"/>
      <c r="B262" s="46" t="s">
        <v>660</v>
      </c>
      <c r="C262" s="104" t="s">
        <v>288</v>
      </c>
      <c r="D262" s="148">
        <f>45+3</f>
        <v>48</v>
      </c>
      <c r="E262" s="104" t="s">
        <v>433</v>
      </c>
      <c r="F262" s="97"/>
      <c r="G262" s="97"/>
      <c r="H262" s="97">
        <f t="shared" si="72"/>
        <v>144</v>
      </c>
      <c r="I262" s="97"/>
      <c r="J262" s="97"/>
      <c r="K262" s="97">
        <v>1</v>
      </c>
      <c r="L262" s="97"/>
      <c r="M262" s="97"/>
      <c r="N262" s="97"/>
      <c r="O262" s="97"/>
      <c r="P262" s="97"/>
      <c r="Q262" s="97"/>
      <c r="R262" s="97"/>
      <c r="S262" s="97"/>
      <c r="T262" s="104"/>
      <c r="U262" s="78"/>
      <c r="V262" s="78"/>
      <c r="W262" s="90">
        <f t="shared" si="70"/>
        <v>144</v>
      </c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>
        <v>3</v>
      </c>
      <c r="AI262" s="78"/>
      <c r="AJ262" s="78"/>
      <c r="AK262" s="78"/>
      <c r="AL262" s="78">
        <f t="shared" si="73"/>
        <v>0</v>
      </c>
      <c r="AM262" s="101"/>
      <c r="AN262" s="101"/>
      <c r="AO262" s="101"/>
      <c r="AP262" s="101"/>
      <c r="AQ262" s="78"/>
      <c r="AR262" s="78"/>
      <c r="AS262" s="78"/>
      <c r="AT262" s="78">
        <f t="shared" si="67"/>
        <v>144</v>
      </c>
      <c r="AU262" s="78"/>
      <c r="AV262" s="78"/>
      <c r="AW262" s="78">
        <f t="shared" si="68"/>
        <v>0</v>
      </c>
      <c r="AX262" s="78">
        <f t="shared" si="69"/>
        <v>3</v>
      </c>
      <c r="AY262" s="78">
        <f t="shared" si="71"/>
        <v>0</v>
      </c>
      <c r="AZ262" s="78">
        <v>12</v>
      </c>
      <c r="BA262" s="79"/>
      <c r="BB262" s="114"/>
      <c r="BC262" s="81"/>
      <c r="BD262" s="108"/>
      <c r="BE262" s="109"/>
      <c r="BF262" s="109"/>
      <c r="BG262" s="110"/>
      <c r="BH262" s="110"/>
      <c r="BI262" s="111"/>
    </row>
    <row r="263" spans="1:61" s="70" customFormat="1" ht="16.5" x14ac:dyDescent="0.25">
      <c r="A263" s="101"/>
      <c r="B263" s="46" t="s">
        <v>661</v>
      </c>
      <c r="C263" s="104" t="s">
        <v>288</v>
      </c>
      <c r="D263" s="148">
        <f>46+4</f>
        <v>50</v>
      </c>
      <c r="E263" s="104" t="s">
        <v>433</v>
      </c>
      <c r="F263" s="97"/>
      <c r="G263" s="97"/>
      <c r="H263" s="97">
        <f t="shared" si="72"/>
        <v>150</v>
      </c>
      <c r="I263" s="97"/>
      <c r="J263" s="97"/>
      <c r="K263" s="97">
        <v>1</v>
      </c>
      <c r="L263" s="97"/>
      <c r="M263" s="97"/>
      <c r="N263" s="97"/>
      <c r="O263" s="97"/>
      <c r="P263" s="97"/>
      <c r="Q263" s="97"/>
      <c r="R263" s="97"/>
      <c r="S263" s="97"/>
      <c r="T263" s="104"/>
      <c r="U263" s="78"/>
      <c r="V263" s="78"/>
      <c r="W263" s="90">
        <f t="shared" si="70"/>
        <v>150</v>
      </c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>
        <v>3</v>
      </c>
      <c r="AI263" s="78"/>
      <c r="AJ263" s="78"/>
      <c r="AK263" s="78"/>
      <c r="AL263" s="78">
        <f t="shared" si="73"/>
        <v>0</v>
      </c>
      <c r="AM263" s="101"/>
      <c r="AN263" s="101"/>
      <c r="AO263" s="101"/>
      <c r="AP263" s="101"/>
      <c r="AQ263" s="78"/>
      <c r="AR263" s="78"/>
      <c r="AS263" s="78"/>
      <c r="AT263" s="78">
        <f t="shared" si="67"/>
        <v>150</v>
      </c>
      <c r="AU263" s="78"/>
      <c r="AV263" s="78"/>
      <c r="AW263" s="78">
        <f t="shared" si="68"/>
        <v>0</v>
      </c>
      <c r="AX263" s="78">
        <f t="shared" si="69"/>
        <v>3</v>
      </c>
      <c r="AY263" s="78">
        <f t="shared" si="71"/>
        <v>0</v>
      </c>
      <c r="AZ263" s="78">
        <v>12</v>
      </c>
      <c r="BA263" s="79"/>
      <c r="BB263" s="114"/>
      <c r="BC263" s="81"/>
      <c r="BD263" s="108"/>
      <c r="BE263" s="109"/>
      <c r="BF263" s="109"/>
      <c r="BG263" s="110"/>
      <c r="BH263" s="110"/>
      <c r="BI263" s="111"/>
    </row>
    <row r="264" spans="1:61" s="70" customFormat="1" ht="16.5" x14ac:dyDescent="0.25">
      <c r="A264" s="101"/>
      <c r="B264" s="46" t="s">
        <v>662</v>
      </c>
      <c r="C264" s="104" t="s">
        <v>44</v>
      </c>
      <c r="D264" s="148">
        <v>57</v>
      </c>
      <c r="E264" s="104" t="s">
        <v>433</v>
      </c>
      <c r="F264" s="97"/>
      <c r="G264" s="97"/>
      <c r="H264" s="97">
        <f t="shared" si="72"/>
        <v>171</v>
      </c>
      <c r="I264" s="97"/>
      <c r="J264" s="97"/>
      <c r="K264" s="97"/>
      <c r="L264" s="97">
        <v>1</v>
      </c>
      <c r="M264" s="97">
        <v>1</v>
      </c>
      <c r="N264" s="97"/>
      <c r="O264" s="97"/>
      <c r="P264" s="97"/>
      <c r="Q264" s="97"/>
      <c r="R264" s="97"/>
      <c r="S264" s="97"/>
      <c r="T264" s="104"/>
      <c r="U264" s="78"/>
      <c r="V264" s="78"/>
      <c r="W264" s="90">
        <f t="shared" si="70"/>
        <v>171</v>
      </c>
      <c r="X264" s="78"/>
      <c r="Y264" s="78"/>
      <c r="Z264" s="78"/>
      <c r="AA264" s="78">
        <v>6</v>
      </c>
      <c r="AB264" s="78"/>
      <c r="AC264" s="78">
        <v>3</v>
      </c>
      <c r="AD264" s="78"/>
      <c r="AE264" s="78"/>
      <c r="AF264" s="78"/>
      <c r="AG264" s="78"/>
      <c r="AH264" s="78">
        <v>6</v>
      </c>
      <c r="AI264" s="78">
        <v>3</v>
      </c>
      <c r="AJ264" s="78"/>
      <c r="AK264" s="78"/>
      <c r="AL264" s="78">
        <f t="shared" si="73"/>
        <v>3</v>
      </c>
      <c r="AM264" s="101"/>
      <c r="AN264" s="101"/>
      <c r="AO264" s="101"/>
      <c r="AP264" s="101"/>
      <c r="AQ264" s="78"/>
      <c r="AR264" s="78"/>
      <c r="AS264" s="78"/>
      <c r="AT264" s="78">
        <f t="shared" si="67"/>
        <v>171</v>
      </c>
      <c r="AU264" s="78"/>
      <c r="AV264" s="78"/>
      <c r="AW264" s="78">
        <f t="shared" si="68"/>
        <v>3</v>
      </c>
      <c r="AX264" s="78">
        <f t="shared" si="69"/>
        <v>6</v>
      </c>
      <c r="AY264" s="78">
        <f t="shared" si="71"/>
        <v>0</v>
      </c>
      <c r="AZ264" s="78"/>
      <c r="BA264" s="79"/>
      <c r="BB264" s="114"/>
      <c r="BC264" s="81"/>
      <c r="BD264" s="108"/>
      <c r="BE264" s="109"/>
      <c r="BF264" s="109"/>
      <c r="BG264" s="110"/>
      <c r="BH264" s="110"/>
      <c r="BI264" s="111"/>
    </row>
    <row r="265" spans="1:61" s="125" customFormat="1" ht="16.5" x14ac:dyDescent="0.25">
      <c r="A265" s="78">
        <v>10</v>
      </c>
      <c r="B265" s="86" t="s">
        <v>663</v>
      </c>
      <c r="C265" s="87"/>
      <c r="D265" s="90">
        <f>SUM(D266:D277)</f>
        <v>621</v>
      </c>
      <c r="E265" s="90">
        <f t="shared" ref="E265:AZ265" si="74">SUM(E266:E277)</f>
        <v>0</v>
      </c>
      <c r="F265" s="90">
        <f t="shared" si="74"/>
        <v>0</v>
      </c>
      <c r="G265" s="90">
        <f t="shared" si="74"/>
        <v>0</v>
      </c>
      <c r="H265" s="90">
        <f t="shared" si="74"/>
        <v>0</v>
      </c>
      <c r="I265" s="90">
        <f t="shared" si="74"/>
        <v>1872</v>
      </c>
      <c r="J265" s="90">
        <f t="shared" si="74"/>
        <v>9</v>
      </c>
      <c r="K265" s="90">
        <f t="shared" si="74"/>
        <v>0</v>
      </c>
      <c r="L265" s="90">
        <f t="shared" si="74"/>
        <v>0</v>
      </c>
      <c r="M265" s="90">
        <f t="shared" si="74"/>
        <v>0</v>
      </c>
      <c r="N265" s="90">
        <f t="shared" si="74"/>
        <v>1</v>
      </c>
      <c r="O265" s="90">
        <f t="shared" si="74"/>
        <v>0</v>
      </c>
      <c r="P265" s="90">
        <f t="shared" si="74"/>
        <v>0</v>
      </c>
      <c r="Q265" s="90">
        <f t="shared" si="74"/>
        <v>1</v>
      </c>
      <c r="R265" s="90">
        <f t="shared" si="74"/>
        <v>0</v>
      </c>
      <c r="S265" s="90">
        <f t="shared" si="74"/>
        <v>0</v>
      </c>
      <c r="T265" s="90">
        <f t="shared" si="74"/>
        <v>2</v>
      </c>
      <c r="U265" s="90">
        <f t="shared" si="74"/>
        <v>0</v>
      </c>
      <c r="V265" s="90">
        <f t="shared" si="74"/>
        <v>0</v>
      </c>
      <c r="W265" s="90">
        <f t="shared" si="74"/>
        <v>0</v>
      </c>
      <c r="X265" s="90">
        <f t="shared" si="74"/>
        <v>1872</v>
      </c>
      <c r="Y265" s="90">
        <f t="shared" si="74"/>
        <v>0</v>
      </c>
      <c r="Z265" s="90">
        <f t="shared" si="74"/>
        <v>0</v>
      </c>
      <c r="AA265" s="90">
        <f t="shared" si="74"/>
        <v>6</v>
      </c>
      <c r="AB265" s="90">
        <f t="shared" si="74"/>
        <v>0</v>
      </c>
      <c r="AC265" s="90">
        <f t="shared" si="74"/>
        <v>3</v>
      </c>
      <c r="AD265" s="90">
        <f t="shared" si="74"/>
        <v>0</v>
      </c>
      <c r="AE265" s="90">
        <f t="shared" si="74"/>
        <v>0</v>
      </c>
      <c r="AF265" s="90">
        <f t="shared" si="74"/>
        <v>3</v>
      </c>
      <c r="AG265" s="90">
        <f t="shared" si="74"/>
        <v>3</v>
      </c>
      <c r="AH265" s="90">
        <f t="shared" si="74"/>
        <v>35</v>
      </c>
      <c r="AI265" s="90">
        <f t="shared" si="74"/>
        <v>6</v>
      </c>
      <c r="AJ265" s="90">
        <f t="shared" si="74"/>
        <v>6</v>
      </c>
      <c r="AK265" s="90">
        <f t="shared" si="74"/>
        <v>0</v>
      </c>
      <c r="AL265" s="90">
        <f t="shared" si="74"/>
        <v>0</v>
      </c>
      <c r="AM265" s="90">
        <f t="shared" si="74"/>
        <v>0</v>
      </c>
      <c r="AN265" s="90">
        <f t="shared" si="74"/>
        <v>3</v>
      </c>
      <c r="AO265" s="90">
        <f t="shared" si="74"/>
        <v>3</v>
      </c>
      <c r="AP265" s="90">
        <f t="shared" si="74"/>
        <v>6</v>
      </c>
      <c r="AQ265" s="90">
        <f t="shared" si="74"/>
        <v>0</v>
      </c>
      <c r="AR265" s="90">
        <f t="shared" si="74"/>
        <v>0</v>
      </c>
      <c r="AS265" s="90">
        <f t="shared" si="74"/>
        <v>0</v>
      </c>
      <c r="AT265" s="90">
        <f t="shared" si="74"/>
        <v>0</v>
      </c>
      <c r="AU265" s="90">
        <f t="shared" si="74"/>
        <v>1872</v>
      </c>
      <c r="AV265" s="90">
        <f t="shared" si="74"/>
        <v>0</v>
      </c>
      <c r="AW265" s="90">
        <f t="shared" si="74"/>
        <v>6</v>
      </c>
      <c r="AX265" s="90">
        <f t="shared" si="74"/>
        <v>35</v>
      </c>
      <c r="AY265" s="90">
        <f t="shared" si="74"/>
        <v>6</v>
      </c>
      <c r="AZ265" s="90">
        <f t="shared" si="74"/>
        <v>0</v>
      </c>
      <c r="BA265" s="90">
        <f>SUM(BA266:BA277)</f>
        <v>0</v>
      </c>
      <c r="BB265" s="147"/>
      <c r="BC265" s="120"/>
      <c r="BD265" s="121"/>
      <c r="BE265" s="122"/>
      <c r="BF265" s="122"/>
      <c r="BG265" s="123"/>
      <c r="BH265" s="123"/>
      <c r="BI265" s="124"/>
    </row>
    <row r="266" spans="1:61" s="70" customFormat="1" ht="16.5" x14ac:dyDescent="0.25">
      <c r="A266" s="101"/>
      <c r="B266" s="46" t="s">
        <v>664</v>
      </c>
      <c r="C266" s="104" t="s">
        <v>442</v>
      </c>
      <c r="D266" s="148"/>
      <c r="E266" s="104" t="s">
        <v>665</v>
      </c>
      <c r="F266" s="97"/>
      <c r="G266" s="97"/>
      <c r="H266" s="97"/>
      <c r="I266" s="97">
        <v>9</v>
      </c>
      <c r="J266" s="97"/>
      <c r="K266" s="97"/>
      <c r="L266" s="97"/>
      <c r="M266" s="97"/>
      <c r="N266" s="97"/>
      <c r="O266" s="97"/>
      <c r="P266" s="97"/>
      <c r="Q266" s="97">
        <v>1</v>
      </c>
      <c r="R266" s="97"/>
      <c r="S266" s="97"/>
      <c r="T266" s="104"/>
      <c r="U266" s="78"/>
      <c r="V266" s="78"/>
      <c r="W266" s="78"/>
      <c r="X266" s="90">
        <v>9</v>
      </c>
      <c r="Y266" s="78"/>
      <c r="Z266" s="78"/>
      <c r="AA266" s="78"/>
      <c r="AB266" s="78"/>
      <c r="AC266" s="78"/>
      <c r="AD266" s="78"/>
      <c r="AE266" s="78"/>
      <c r="AF266" s="78"/>
      <c r="AG266" s="78"/>
      <c r="AH266" s="78">
        <v>2</v>
      </c>
      <c r="AI266" s="78">
        <v>3</v>
      </c>
      <c r="AJ266" s="78">
        <f t="shared" ref="AJ266:AJ307" si="75">AI266</f>
        <v>3</v>
      </c>
      <c r="AK266" s="78"/>
      <c r="AL266" s="78"/>
      <c r="AM266" s="101"/>
      <c r="AN266" s="101"/>
      <c r="AO266" s="101"/>
      <c r="AP266" s="101">
        <v>6</v>
      </c>
      <c r="AQ266" s="78"/>
      <c r="AR266" s="78"/>
      <c r="AS266" s="78"/>
      <c r="AT266" s="78"/>
      <c r="AU266" s="90">
        <f>I266</f>
        <v>9</v>
      </c>
      <c r="AV266" s="78"/>
      <c r="AW266" s="78">
        <f t="shared" ref="AW266:AW277" si="76">AI266</f>
        <v>3</v>
      </c>
      <c r="AX266" s="78">
        <f t="shared" ref="AX266:AX277" si="77">AH266</f>
        <v>2</v>
      </c>
      <c r="AY266" s="78">
        <f t="shared" ref="AY266:AY277" si="78">AP266</f>
        <v>6</v>
      </c>
      <c r="AZ266" s="78"/>
      <c r="BA266" s="79"/>
      <c r="BB266" s="114"/>
      <c r="BC266" s="81"/>
      <c r="BD266" s="108"/>
      <c r="BE266" s="109"/>
      <c r="BF266" s="109"/>
      <c r="BG266" s="110"/>
      <c r="BH266" s="110"/>
      <c r="BI266" s="111"/>
    </row>
    <row r="267" spans="1:61" s="70" customFormat="1" ht="16.5" x14ac:dyDescent="0.25">
      <c r="A267" s="101"/>
      <c r="B267" s="46" t="s">
        <v>666</v>
      </c>
      <c r="C267" s="104" t="s">
        <v>288</v>
      </c>
      <c r="D267" s="148">
        <v>60</v>
      </c>
      <c r="E267" s="104" t="s">
        <v>433</v>
      </c>
      <c r="F267" s="97"/>
      <c r="G267" s="97"/>
      <c r="H267" s="97"/>
      <c r="I267" s="97">
        <f t="shared" ref="I267:I277" si="79">D267*3</f>
        <v>180</v>
      </c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105">
        <v>1</v>
      </c>
      <c r="U267" s="78"/>
      <c r="V267" s="78"/>
      <c r="W267" s="78"/>
      <c r="X267" s="90">
        <f>I267</f>
        <v>180</v>
      </c>
      <c r="Y267" s="78"/>
      <c r="Z267" s="78"/>
      <c r="AA267" s="78"/>
      <c r="AB267" s="78"/>
      <c r="AC267" s="78"/>
      <c r="AD267" s="78"/>
      <c r="AE267" s="78"/>
      <c r="AF267" s="78"/>
      <c r="AG267" s="78"/>
      <c r="AH267" s="78">
        <v>3</v>
      </c>
      <c r="AI267" s="78"/>
      <c r="AJ267" s="78">
        <f t="shared" si="75"/>
        <v>0</v>
      </c>
      <c r="AK267" s="78"/>
      <c r="AL267" s="78"/>
      <c r="AM267" s="101"/>
      <c r="AN267" s="101">
        <v>3</v>
      </c>
      <c r="AO267" s="101"/>
      <c r="AP267" s="101"/>
      <c r="AQ267" s="78"/>
      <c r="AR267" s="78"/>
      <c r="AS267" s="78"/>
      <c r="AT267" s="78"/>
      <c r="AU267" s="90">
        <f t="shared" ref="AU267:AU277" si="80">I267</f>
        <v>180</v>
      </c>
      <c r="AV267" s="78"/>
      <c r="AW267" s="78">
        <f t="shared" si="76"/>
        <v>0</v>
      </c>
      <c r="AX267" s="78">
        <f t="shared" si="77"/>
        <v>3</v>
      </c>
      <c r="AY267" s="78">
        <f t="shared" si="78"/>
        <v>0</v>
      </c>
      <c r="AZ267" s="78"/>
      <c r="BA267" s="79"/>
      <c r="BB267" s="114"/>
      <c r="BC267" s="81"/>
      <c r="BD267" s="108"/>
      <c r="BE267" s="109"/>
      <c r="BF267" s="109"/>
      <c r="BG267" s="110"/>
      <c r="BH267" s="110"/>
      <c r="BI267" s="111"/>
    </row>
    <row r="268" spans="1:61" s="70" customFormat="1" ht="16.5" x14ac:dyDescent="0.25">
      <c r="A268" s="101"/>
      <c r="B268" s="46" t="s">
        <v>667</v>
      </c>
      <c r="C268" s="104" t="s">
        <v>288</v>
      </c>
      <c r="D268" s="148">
        <v>69</v>
      </c>
      <c r="E268" s="104" t="s">
        <v>433</v>
      </c>
      <c r="F268" s="97"/>
      <c r="G268" s="97"/>
      <c r="H268" s="97"/>
      <c r="I268" s="97">
        <f t="shared" si="79"/>
        <v>207</v>
      </c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105">
        <v>1</v>
      </c>
      <c r="U268" s="78"/>
      <c r="V268" s="78"/>
      <c r="W268" s="78"/>
      <c r="X268" s="90">
        <f t="shared" ref="X268:X277" si="81">I268</f>
        <v>207</v>
      </c>
      <c r="Y268" s="78"/>
      <c r="Z268" s="78"/>
      <c r="AA268" s="78"/>
      <c r="AB268" s="78"/>
      <c r="AC268" s="78"/>
      <c r="AD268" s="78"/>
      <c r="AE268" s="78"/>
      <c r="AF268" s="78"/>
      <c r="AG268" s="78"/>
      <c r="AH268" s="78">
        <v>3</v>
      </c>
      <c r="AI268" s="78"/>
      <c r="AJ268" s="78">
        <f t="shared" si="75"/>
        <v>0</v>
      </c>
      <c r="AK268" s="78"/>
      <c r="AL268" s="78"/>
      <c r="AM268" s="101"/>
      <c r="AN268" s="101"/>
      <c r="AO268" s="101"/>
      <c r="AP268" s="101"/>
      <c r="AQ268" s="78"/>
      <c r="AR268" s="78"/>
      <c r="AS268" s="78"/>
      <c r="AT268" s="78"/>
      <c r="AU268" s="90">
        <f t="shared" si="80"/>
        <v>207</v>
      </c>
      <c r="AV268" s="78"/>
      <c r="AW268" s="78">
        <f t="shared" si="76"/>
        <v>0</v>
      </c>
      <c r="AX268" s="78">
        <f t="shared" si="77"/>
        <v>3</v>
      </c>
      <c r="AY268" s="78">
        <f t="shared" si="78"/>
        <v>0</v>
      </c>
      <c r="AZ268" s="78"/>
      <c r="BA268" s="79"/>
      <c r="BB268" s="114"/>
      <c r="BC268" s="81"/>
      <c r="BD268" s="108"/>
      <c r="BE268" s="109"/>
      <c r="BF268" s="109"/>
      <c r="BG268" s="110"/>
      <c r="BH268" s="110"/>
      <c r="BI268" s="111"/>
    </row>
    <row r="269" spans="1:61" s="70" customFormat="1" ht="16.5" x14ac:dyDescent="0.25">
      <c r="A269" s="101"/>
      <c r="B269" s="46" t="s">
        <v>668</v>
      </c>
      <c r="C269" s="104" t="s">
        <v>288</v>
      </c>
      <c r="D269" s="148">
        <v>60</v>
      </c>
      <c r="E269" s="104" t="s">
        <v>433</v>
      </c>
      <c r="F269" s="97"/>
      <c r="G269" s="97"/>
      <c r="H269" s="97"/>
      <c r="I269" s="97">
        <f t="shared" si="79"/>
        <v>180</v>
      </c>
      <c r="J269" s="97">
        <v>1</v>
      </c>
      <c r="K269" s="97"/>
      <c r="L269" s="97"/>
      <c r="M269" s="97"/>
      <c r="N269" s="97"/>
      <c r="O269" s="97"/>
      <c r="P269" s="97"/>
      <c r="Q269" s="97"/>
      <c r="R269" s="97"/>
      <c r="S269" s="97"/>
      <c r="T269" s="104"/>
      <c r="U269" s="78"/>
      <c r="V269" s="78"/>
      <c r="W269" s="78"/>
      <c r="X269" s="90">
        <f t="shared" si="81"/>
        <v>180</v>
      </c>
      <c r="Y269" s="78"/>
      <c r="Z269" s="78"/>
      <c r="AA269" s="78"/>
      <c r="AB269" s="78"/>
      <c r="AC269" s="78"/>
      <c r="AD269" s="78"/>
      <c r="AE269" s="78"/>
      <c r="AF269" s="78"/>
      <c r="AG269" s="78"/>
      <c r="AH269" s="78">
        <v>3</v>
      </c>
      <c r="AI269" s="78"/>
      <c r="AJ269" s="78">
        <f t="shared" si="75"/>
        <v>0</v>
      </c>
      <c r="AK269" s="78"/>
      <c r="AL269" s="78"/>
      <c r="AM269" s="101"/>
      <c r="AN269" s="101"/>
      <c r="AO269" s="101"/>
      <c r="AP269" s="101"/>
      <c r="AQ269" s="78"/>
      <c r="AR269" s="78"/>
      <c r="AS269" s="78"/>
      <c r="AT269" s="78"/>
      <c r="AU269" s="90">
        <f t="shared" si="80"/>
        <v>180</v>
      </c>
      <c r="AV269" s="78"/>
      <c r="AW269" s="78">
        <f t="shared" si="76"/>
        <v>0</v>
      </c>
      <c r="AX269" s="78">
        <f t="shared" si="77"/>
        <v>3</v>
      </c>
      <c r="AY269" s="78">
        <f t="shared" si="78"/>
        <v>0</v>
      </c>
      <c r="AZ269" s="78"/>
      <c r="BA269" s="79"/>
      <c r="BB269" s="114"/>
      <c r="BC269" s="81"/>
      <c r="BD269" s="108"/>
      <c r="BE269" s="109"/>
      <c r="BF269" s="109"/>
      <c r="BG269" s="110"/>
      <c r="BH269" s="110"/>
      <c r="BI269" s="111"/>
    </row>
    <row r="270" spans="1:61" s="70" customFormat="1" ht="16.5" x14ac:dyDescent="0.25">
      <c r="A270" s="101"/>
      <c r="B270" s="46" t="s">
        <v>669</v>
      </c>
      <c r="C270" s="104" t="s">
        <v>288</v>
      </c>
      <c r="D270" s="148">
        <v>51</v>
      </c>
      <c r="E270" s="104" t="s">
        <v>433</v>
      </c>
      <c r="F270" s="97"/>
      <c r="G270" s="97"/>
      <c r="H270" s="97"/>
      <c r="I270" s="97">
        <f t="shared" si="79"/>
        <v>153</v>
      </c>
      <c r="J270" s="97">
        <v>1</v>
      </c>
      <c r="K270" s="97"/>
      <c r="L270" s="97"/>
      <c r="M270" s="97"/>
      <c r="N270" s="97"/>
      <c r="O270" s="97"/>
      <c r="P270" s="97"/>
      <c r="Q270" s="97"/>
      <c r="R270" s="97"/>
      <c r="S270" s="97"/>
      <c r="T270" s="104"/>
      <c r="U270" s="78"/>
      <c r="V270" s="78"/>
      <c r="W270" s="78"/>
      <c r="X270" s="90">
        <f t="shared" si="81"/>
        <v>153</v>
      </c>
      <c r="Y270" s="78"/>
      <c r="Z270" s="78"/>
      <c r="AA270" s="78"/>
      <c r="AB270" s="78"/>
      <c r="AC270" s="78"/>
      <c r="AD270" s="78"/>
      <c r="AE270" s="78"/>
      <c r="AF270" s="78"/>
      <c r="AG270" s="78"/>
      <c r="AH270" s="78">
        <v>3</v>
      </c>
      <c r="AI270" s="78"/>
      <c r="AJ270" s="78">
        <f t="shared" si="75"/>
        <v>0</v>
      </c>
      <c r="AK270" s="78"/>
      <c r="AL270" s="78"/>
      <c r="AM270" s="101"/>
      <c r="AN270" s="101"/>
      <c r="AO270" s="101"/>
      <c r="AP270" s="101"/>
      <c r="AQ270" s="78"/>
      <c r="AR270" s="78"/>
      <c r="AS270" s="78"/>
      <c r="AT270" s="78"/>
      <c r="AU270" s="90">
        <f t="shared" si="80"/>
        <v>153</v>
      </c>
      <c r="AV270" s="78"/>
      <c r="AW270" s="78">
        <f t="shared" si="76"/>
        <v>0</v>
      </c>
      <c r="AX270" s="78">
        <f t="shared" si="77"/>
        <v>3</v>
      </c>
      <c r="AY270" s="78">
        <f t="shared" si="78"/>
        <v>0</v>
      </c>
      <c r="AZ270" s="78"/>
      <c r="BA270" s="79"/>
      <c r="BB270" s="114"/>
      <c r="BC270" s="81"/>
      <c r="BD270" s="108"/>
      <c r="BE270" s="109"/>
      <c r="BF270" s="109"/>
      <c r="BG270" s="110"/>
      <c r="BH270" s="110"/>
      <c r="BI270" s="111"/>
    </row>
    <row r="271" spans="1:61" s="70" customFormat="1" ht="16.5" x14ac:dyDescent="0.25">
      <c r="A271" s="101"/>
      <c r="B271" s="46" t="s">
        <v>670</v>
      </c>
      <c r="C271" s="104" t="s">
        <v>288</v>
      </c>
      <c r="D271" s="148">
        <v>60</v>
      </c>
      <c r="E271" s="104" t="s">
        <v>433</v>
      </c>
      <c r="F271" s="97"/>
      <c r="G271" s="97"/>
      <c r="H271" s="97"/>
      <c r="I271" s="97">
        <f t="shared" si="79"/>
        <v>180</v>
      </c>
      <c r="J271" s="97">
        <v>1</v>
      </c>
      <c r="K271" s="97"/>
      <c r="L271" s="97"/>
      <c r="M271" s="97"/>
      <c r="N271" s="97"/>
      <c r="O271" s="97"/>
      <c r="P271" s="97"/>
      <c r="Q271" s="97"/>
      <c r="R271" s="97"/>
      <c r="S271" s="97"/>
      <c r="T271" s="104"/>
      <c r="U271" s="78"/>
      <c r="V271" s="78"/>
      <c r="W271" s="78"/>
      <c r="X271" s="90">
        <f t="shared" si="81"/>
        <v>180</v>
      </c>
      <c r="Y271" s="78"/>
      <c r="Z271" s="78"/>
      <c r="AA271" s="78"/>
      <c r="AB271" s="78"/>
      <c r="AC271" s="78"/>
      <c r="AD271" s="78"/>
      <c r="AE271" s="78"/>
      <c r="AF271" s="78"/>
      <c r="AG271" s="78"/>
      <c r="AH271" s="78">
        <v>3</v>
      </c>
      <c r="AI271" s="78"/>
      <c r="AJ271" s="78">
        <f t="shared" si="75"/>
        <v>0</v>
      </c>
      <c r="AK271" s="78"/>
      <c r="AL271" s="78"/>
      <c r="AM271" s="101"/>
      <c r="AN271" s="101"/>
      <c r="AO271" s="101"/>
      <c r="AP271" s="101"/>
      <c r="AQ271" s="78"/>
      <c r="AR271" s="78"/>
      <c r="AS271" s="78"/>
      <c r="AT271" s="78"/>
      <c r="AU271" s="90">
        <f t="shared" si="80"/>
        <v>180</v>
      </c>
      <c r="AV271" s="78"/>
      <c r="AW271" s="78">
        <f t="shared" si="76"/>
        <v>0</v>
      </c>
      <c r="AX271" s="78">
        <f t="shared" si="77"/>
        <v>3</v>
      </c>
      <c r="AY271" s="78">
        <f t="shared" si="78"/>
        <v>0</v>
      </c>
      <c r="AZ271" s="78"/>
      <c r="BA271" s="79"/>
      <c r="BB271" s="114"/>
      <c r="BC271" s="81"/>
      <c r="BD271" s="108"/>
      <c r="BE271" s="109"/>
      <c r="BF271" s="109"/>
      <c r="BG271" s="110"/>
      <c r="BH271" s="110"/>
      <c r="BI271" s="111"/>
    </row>
    <row r="272" spans="1:61" s="70" customFormat="1" ht="16.5" x14ac:dyDescent="0.25">
      <c r="A272" s="101"/>
      <c r="B272" s="46" t="s">
        <v>671</v>
      </c>
      <c r="C272" s="104" t="s">
        <v>288</v>
      </c>
      <c r="D272" s="148">
        <v>51</v>
      </c>
      <c r="E272" s="104" t="s">
        <v>433</v>
      </c>
      <c r="F272" s="97"/>
      <c r="G272" s="97"/>
      <c r="H272" s="97"/>
      <c r="I272" s="97">
        <f t="shared" si="79"/>
        <v>153</v>
      </c>
      <c r="J272" s="97">
        <v>1</v>
      </c>
      <c r="K272" s="97"/>
      <c r="L272" s="97"/>
      <c r="M272" s="97"/>
      <c r="N272" s="97"/>
      <c r="O272" s="97"/>
      <c r="P272" s="97"/>
      <c r="Q272" s="97"/>
      <c r="R272" s="97"/>
      <c r="S272" s="97"/>
      <c r="T272" s="104"/>
      <c r="U272" s="78"/>
      <c r="V272" s="78"/>
      <c r="W272" s="78"/>
      <c r="X272" s="90">
        <f t="shared" si="81"/>
        <v>153</v>
      </c>
      <c r="Y272" s="78"/>
      <c r="Z272" s="78"/>
      <c r="AA272" s="78"/>
      <c r="AB272" s="78"/>
      <c r="AC272" s="78"/>
      <c r="AD272" s="78"/>
      <c r="AE272" s="78"/>
      <c r="AF272" s="78">
        <v>3</v>
      </c>
      <c r="AG272" s="78">
        <v>3</v>
      </c>
      <c r="AH272" s="78">
        <v>3</v>
      </c>
      <c r="AI272" s="78"/>
      <c r="AJ272" s="78">
        <f t="shared" si="75"/>
        <v>0</v>
      </c>
      <c r="AK272" s="78"/>
      <c r="AL272" s="78"/>
      <c r="AM272" s="101"/>
      <c r="AN272" s="101"/>
      <c r="AO272" s="101">
        <v>3</v>
      </c>
      <c r="AP272" s="101"/>
      <c r="AQ272" s="78"/>
      <c r="AR272" s="78"/>
      <c r="AS272" s="78"/>
      <c r="AT272" s="78"/>
      <c r="AU272" s="90">
        <f t="shared" si="80"/>
        <v>153</v>
      </c>
      <c r="AV272" s="78"/>
      <c r="AW272" s="78">
        <f t="shared" si="76"/>
        <v>0</v>
      </c>
      <c r="AX272" s="78">
        <f t="shared" si="77"/>
        <v>3</v>
      </c>
      <c r="AY272" s="78">
        <f t="shared" si="78"/>
        <v>0</v>
      </c>
      <c r="AZ272" s="78"/>
      <c r="BA272" s="79"/>
      <c r="BB272" s="114"/>
      <c r="BC272" s="81"/>
      <c r="BD272" s="108"/>
      <c r="BE272" s="109"/>
      <c r="BF272" s="109"/>
      <c r="BG272" s="110"/>
      <c r="BH272" s="110"/>
      <c r="BI272" s="111"/>
    </row>
    <row r="273" spans="1:61" s="70" customFormat="1" ht="16.5" x14ac:dyDescent="0.25">
      <c r="A273" s="101"/>
      <c r="B273" s="46" t="s">
        <v>672</v>
      </c>
      <c r="C273" s="104" t="s">
        <v>288</v>
      </c>
      <c r="D273" s="148">
        <v>59</v>
      </c>
      <c r="E273" s="104" t="s">
        <v>433</v>
      </c>
      <c r="F273" s="97"/>
      <c r="G273" s="97"/>
      <c r="H273" s="97"/>
      <c r="I273" s="97">
        <f t="shared" si="79"/>
        <v>177</v>
      </c>
      <c r="J273" s="97">
        <v>1</v>
      </c>
      <c r="K273" s="97"/>
      <c r="L273" s="97"/>
      <c r="M273" s="97"/>
      <c r="N273" s="97"/>
      <c r="O273" s="97"/>
      <c r="P273" s="97"/>
      <c r="Q273" s="97"/>
      <c r="R273" s="97"/>
      <c r="S273" s="97"/>
      <c r="T273" s="104"/>
      <c r="U273" s="78"/>
      <c r="V273" s="78"/>
      <c r="W273" s="78"/>
      <c r="X273" s="90">
        <f t="shared" si="81"/>
        <v>177</v>
      </c>
      <c r="Y273" s="78"/>
      <c r="Z273" s="78"/>
      <c r="AA273" s="78"/>
      <c r="AB273" s="78"/>
      <c r="AC273" s="78"/>
      <c r="AD273" s="78"/>
      <c r="AE273" s="78"/>
      <c r="AF273" s="78"/>
      <c r="AG273" s="78"/>
      <c r="AH273" s="78">
        <v>3</v>
      </c>
      <c r="AI273" s="78"/>
      <c r="AJ273" s="78">
        <f t="shared" si="75"/>
        <v>0</v>
      </c>
      <c r="AK273" s="78"/>
      <c r="AL273" s="78"/>
      <c r="AM273" s="101"/>
      <c r="AN273" s="101"/>
      <c r="AO273" s="101"/>
      <c r="AP273" s="101"/>
      <c r="AQ273" s="78"/>
      <c r="AR273" s="78"/>
      <c r="AS273" s="78"/>
      <c r="AT273" s="78"/>
      <c r="AU273" s="90">
        <f t="shared" si="80"/>
        <v>177</v>
      </c>
      <c r="AV273" s="78"/>
      <c r="AW273" s="78">
        <f t="shared" si="76"/>
        <v>0</v>
      </c>
      <c r="AX273" s="78">
        <f t="shared" si="77"/>
        <v>3</v>
      </c>
      <c r="AY273" s="78">
        <f t="shared" si="78"/>
        <v>0</v>
      </c>
      <c r="AZ273" s="78"/>
      <c r="BA273" s="79"/>
      <c r="BB273" s="114"/>
      <c r="BC273" s="81"/>
      <c r="BD273" s="108"/>
      <c r="BE273" s="109"/>
      <c r="BF273" s="109"/>
      <c r="BG273" s="110"/>
      <c r="BH273" s="110"/>
      <c r="BI273" s="111"/>
    </row>
    <row r="274" spans="1:61" s="70" customFormat="1" ht="16.5" x14ac:dyDescent="0.25">
      <c r="A274" s="101"/>
      <c r="B274" s="46" t="s">
        <v>673</v>
      </c>
      <c r="C274" s="104" t="s">
        <v>288</v>
      </c>
      <c r="D274" s="148">
        <v>57</v>
      </c>
      <c r="E274" s="104" t="s">
        <v>433</v>
      </c>
      <c r="F274" s="97"/>
      <c r="G274" s="97"/>
      <c r="H274" s="97"/>
      <c r="I274" s="97">
        <f t="shared" si="79"/>
        <v>171</v>
      </c>
      <c r="J274" s="97">
        <v>1</v>
      </c>
      <c r="K274" s="97"/>
      <c r="L274" s="97"/>
      <c r="M274" s="97"/>
      <c r="N274" s="97"/>
      <c r="O274" s="97"/>
      <c r="P274" s="97"/>
      <c r="Q274" s="97"/>
      <c r="R274" s="97"/>
      <c r="S274" s="97"/>
      <c r="T274" s="104"/>
      <c r="U274" s="78"/>
      <c r="V274" s="78"/>
      <c r="W274" s="78"/>
      <c r="X274" s="90">
        <f t="shared" si="81"/>
        <v>171</v>
      </c>
      <c r="Y274" s="78"/>
      <c r="Z274" s="78"/>
      <c r="AA274" s="78"/>
      <c r="AB274" s="78"/>
      <c r="AC274" s="78"/>
      <c r="AD274" s="78"/>
      <c r="AE274" s="78"/>
      <c r="AF274" s="78"/>
      <c r="AG274" s="78"/>
      <c r="AH274" s="78">
        <v>3</v>
      </c>
      <c r="AI274" s="78"/>
      <c r="AJ274" s="78">
        <f t="shared" si="75"/>
        <v>0</v>
      </c>
      <c r="AK274" s="78"/>
      <c r="AL274" s="78"/>
      <c r="AM274" s="101"/>
      <c r="AN274" s="101"/>
      <c r="AO274" s="101"/>
      <c r="AP274" s="101"/>
      <c r="AQ274" s="78"/>
      <c r="AR274" s="78"/>
      <c r="AS274" s="78"/>
      <c r="AT274" s="78"/>
      <c r="AU274" s="90">
        <f t="shared" si="80"/>
        <v>171</v>
      </c>
      <c r="AV274" s="78"/>
      <c r="AW274" s="78">
        <f t="shared" si="76"/>
        <v>0</v>
      </c>
      <c r="AX274" s="78">
        <f t="shared" si="77"/>
        <v>3</v>
      </c>
      <c r="AY274" s="78">
        <f t="shared" si="78"/>
        <v>0</v>
      </c>
      <c r="AZ274" s="78"/>
      <c r="BA274" s="79"/>
      <c r="BB274" s="114"/>
      <c r="BC274" s="81"/>
      <c r="BD274" s="108"/>
      <c r="BE274" s="109"/>
      <c r="BF274" s="109"/>
      <c r="BG274" s="110"/>
      <c r="BH274" s="110"/>
      <c r="BI274" s="111"/>
    </row>
    <row r="275" spans="1:61" s="70" customFormat="1" ht="16.5" x14ac:dyDescent="0.25">
      <c r="A275" s="101"/>
      <c r="B275" s="46" t="s">
        <v>674</v>
      </c>
      <c r="C275" s="104" t="s">
        <v>288</v>
      </c>
      <c r="D275" s="148">
        <f>47+5</f>
        <v>52</v>
      </c>
      <c r="E275" s="104" t="s">
        <v>433</v>
      </c>
      <c r="F275" s="97"/>
      <c r="G275" s="97"/>
      <c r="H275" s="97"/>
      <c r="I275" s="97">
        <f t="shared" si="79"/>
        <v>156</v>
      </c>
      <c r="J275" s="97">
        <v>1</v>
      </c>
      <c r="K275" s="97"/>
      <c r="L275" s="97"/>
      <c r="M275" s="97"/>
      <c r="N275" s="97"/>
      <c r="O275" s="97"/>
      <c r="P275" s="97"/>
      <c r="Q275" s="97"/>
      <c r="R275" s="97"/>
      <c r="S275" s="97"/>
      <c r="T275" s="104"/>
      <c r="U275" s="78"/>
      <c r="V275" s="78"/>
      <c r="W275" s="78"/>
      <c r="X275" s="90">
        <f t="shared" si="81"/>
        <v>156</v>
      </c>
      <c r="Y275" s="78"/>
      <c r="Z275" s="78"/>
      <c r="AA275" s="78"/>
      <c r="AB275" s="78"/>
      <c r="AC275" s="78"/>
      <c r="AD275" s="78"/>
      <c r="AE275" s="78"/>
      <c r="AF275" s="78"/>
      <c r="AG275" s="78"/>
      <c r="AH275" s="78">
        <v>3</v>
      </c>
      <c r="AI275" s="78"/>
      <c r="AJ275" s="78">
        <f t="shared" si="75"/>
        <v>0</v>
      </c>
      <c r="AK275" s="78"/>
      <c r="AL275" s="78"/>
      <c r="AM275" s="101"/>
      <c r="AN275" s="101"/>
      <c r="AO275" s="101"/>
      <c r="AP275" s="101"/>
      <c r="AQ275" s="78"/>
      <c r="AR275" s="78"/>
      <c r="AS275" s="78"/>
      <c r="AT275" s="78"/>
      <c r="AU275" s="90">
        <f t="shared" si="80"/>
        <v>156</v>
      </c>
      <c r="AV275" s="78"/>
      <c r="AW275" s="78">
        <f t="shared" si="76"/>
        <v>0</v>
      </c>
      <c r="AX275" s="78">
        <f t="shared" si="77"/>
        <v>3</v>
      </c>
      <c r="AY275" s="78">
        <f t="shared" si="78"/>
        <v>0</v>
      </c>
      <c r="AZ275" s="78"/>
      <c r="BA275" s="79"/>
      <c r="BB275" s="114"/>
      <c r="BC275" s="81"/>
      <c r="BD275" s="108"/>
      <c r="BE275" s="109"/>
      <c r="BF275" s="109"/>
      <c r="BG275" s="110"/>
      <c r="BH275" s="110"/>
      <c r="BI275" s="111"/>
    </row>
    <row r="276" spans="1:61" s="70" customFormat="1" ht="16.5" x14ac:dyDescent="0.25">
      <c r="A276" s="101"/>
      <c r="B276" s="46" t="s">
        <v>675</v>
      </c>
      <c r="C276" s="104" t="s">
        <v>288</v>
      </c>
      <c r="D276" s="148">
        <f>51+2</f>
        <v>53</v>
      </c>
      <c r="E276" s="104" t="s">
        <v>433</v>
      </c>
      <c r="F276" s="97"/>
      <c r="G276" s="97"/>
      <c r="H276" s="97"/>
      <c r="I276" s="97">
        <f t="shared" si="79"/>
        <v>159</v>
      </c>
      <c r="J276" s="97">
        <v>1</v>
      </c>
      <c r="K276" s="97"/>
      <c r="L276" s="97"/>
      <c r="M276" s="97"/>
      <c r="N276" s="97"/>
      <c r="O276" s="97"/>
      <c r="P276" s="97"/>
      <c r="Q276" s="97"/>
      <c r="R276" s="97"/>
      <c r="S276" s="97"/>
      <c r="T276" s="104"/>
      <c r="U276" s="78"/>
      <c r="V276" s="78"/>
      <c r="W276" s="78"/>
      <c r="X276" s="90">
        <f t="shared" si="81"/>
        <v>159</v>
      </c>
      <c r="Y276" s="78"/>
      <c r="Z276" s="78"/>
      <c r="AA276" s="78"/>
      <c r="AB276" s="78"/>
      <c r="AC276" s="78"/>
      <c r="AD276" s="78"/>
      <c r="AE276" s="78"/>
      <c r="AF276" s="78"/>
      <c r="AG276" s="78"/>
      <c r="AH276" s="78">
        <v>3</v>
      </c>
      <c r="AI276" s="78"/>
      <c r="AJ276" s="78">
        <f t="shared" si="75"/>
        <v>0</v>
      </c>
      <c r="AK276" s="78"/>
      <c r="AL276" s="78"/>
      <c r="AM276" s="101"/>
      <c r="AN276" s="101"/>
      <c r="AO276" s="101"/>
      <c r="AP276" s="101"/>
      <c r="AQ276" s="78"/>
      <c r="AR276" s="78"/>
      <c r="AS276" s="78"/>
      <c r="AT276" s="78"/>
      <c r="AU276" s="90">
        <f t="shared" si="80"/>
        <v>159</v>
      </c>
      <c r="AV276" s="78"/>
      <c r="AW276" s="78">
        <f t="shared" si="76"/>
        <v>0</v>
      </c>
      <c r="AX276" s="78">
        <f t="shared" si="77"/>
        <v>3</v>
      </c>
      <c r="AY276" s="78">
        <f t="shared" si="78"/>
        <v>0</v>
      </c>
      <c r="AZ276" s="78"/>
      <c r="BA276" s="79"/>
      <c r="BB276" s="114"/>
      <c r="BC276" s="81"/>
      <c r="BD276" s="108"/>
      <c r="BE276" s="109"/>
      <c r="BF276" s="109"/>
      <c r="BG276" s="110"/>
      <c r="BH276" s="110"/>
      <c r="BI276" s="111"/>
    </row>
    <row r="277" spans="1:61" s="70" customFormat="1" ht="16.5" x14ac:dyDescent="0.25">
      <c r="A277" s="101"/>
      <c r="B277" s="46" t="s">
        <v>676</v>
      </c>
      <c r="C277" s="104" t="s">
        <v>44</v>
      </c>
      <c r="D277" s="148">
        <v>49</v>
      </c>
      <c r="E277" s="104" t="s">
        <v>433</v>
      </c>
      <c r="F277" s="97"/>
      <c r="G277" s="97"/>
      <c r="H277" s="97"/>
      <c r="I277" s="97">
        <f t="shared" si="79"/>
        <v>147</v>
      </c>
      <c r="J277" s="97">
        <v>1</v>
      </c>
      <c r="K277" s="97"/>
      <c r="L277" s="97"/>
      <c r="M277" s="97"/>
      <c r="N277" s="97">
        <v>1</v>
      </c>
      <c r="O277" s="97"/>
      <c r="P277" s="97"/>
      <c r="Q277" s="97"/>
      <c r="R277" s="97"/>
      <c r="S277" s="97"/>
      <c r="T277" s="104"/>
      <c r="U277" s="78"/>
      <c r="V277" s="78"/>
      <c r="W277" s="78"/>
      <c r="X277" s="90">
        <f t="shared" si="81"/>
        <v>147</v>
      </c>
      <c r="Y277" s="78"/>
      <c r="Z277" s="78"/>
      <c r="AA277" s="78">
        <v>6</v>
      </c>
      <c r="AB277" s="78"/>
      <c r="AC277" s="78">
        <v>3</v>
      </c>
      <c r="AD277" s="78"/>
      <c r="AE277" s="78"/>
      <c r="AF277" s="78"/>
      <c r="AG277" s="78"/>
      <c r="AH277" s="78">
        <v>3</v>
      </c>
      <c r="AI277" s="78">
        <v>3</v>
      </c>
      <c r="AJ277" s="78">
        <f t="shared" si="75"/>
        <v>3</v>
      </c>
      <c r="AK277" s="78"/>
      <c r="AL277" s="78"/>
      <c r="AM277" s="101"/>
      <c r="AN277" s="101"/>
      <c r="AO277" s="101"/>
      <c r="AP277" s="101"/>
      <c r="AQ277" s="78"/>
      <c r="AR277" s="78"/>
      <c r="AS277" s="78"/>
      <c r="AT277" s="78"/>
      <c r="AU277" s="90">
        <f t="shared" si="80"/>
        <v>147</v>
      </c>
      <c r="AV277" s="78"/>
      <c r="AW277" s="78">
        <f t="shared" si="76"/>
        <v>3</v>
      </c>
      <c r="AX277" s="78">
        <f t="shared" si="77"/>
        <v>3</v>
      </c>
      <c r="AY277" s="78">
        <f t="shared" si="78"/>
        <v>0</v>
      </c>
      <c r="AZ277" s="78"/>
      <c r="BA277" s="79"/>
      <c r="BB277" s="114"/>
      <c r="BC277" s="81"/>
      <c r="BD277" s="108"/>
      <c r="BE277" s="109"/>
      <c r="BF277" s="109"/>
      <c r="BG277" s="110"/>
      <c r="BH277" s="110"/>
      <c r="BI277" s="111"/>
    </row>
    <row r="278" spans="1:61" s="125" customFormat="1" ht="16.5" x14ac:dyDescent="0.25">
      <c r="A278" s="78">
        <v>11</v>
      </c>
      <c r="B278" s="86" t="s">
        <v>677</v>
      </c>
      <c r="C278" s="87"/>
      <c r="D278" s="90">
        <f>SUM(D279:D307)</f>
        <v>1568</v>
      </c>
      <c r="E278" s="90">
        <f t="shared" ref="E278:AZ278" si="82">SUM(E279:E307)</f>
        <v>0</v>
      </c>
      <c r="F278" s="90">
        <f t="shared" si="82"/>
        <v>4713</v>
      </c>
      <c r="G278" s="90">
        <f t="shared" si="82"/>
        <v>0</v>
      </c>
      <c r="H278" s="90">
        <f t="shared" si="82"/>
        <v>0</v>
      </c>
      <c r="I278" s="90">
        <f t="shared" si="82"/>
        <v>0</v>
      </c>
      <c r="J278" s="90">
        <f t="shared" si="82"/>
        <v>19</v>
      </c>
      <c r="K278" s="90">
        <f t="shared" si="82"/>
        <v>2</v>
      </c>
      <c r="L278" s="90">
        <f t="shared" si="82"/>
        <v>2</v>
      </c>
      <c r="M278" s="90">
        <f t="shared" si="82"/>
        <v>2</v>
      </c>
      <c r="N278" s="90">
        <f t="shared" si="82"/>
        <v>0</v>
      </c>
      <c r="O278" s="90">
        <f t="shared" si="82"/>
        <v>0</v>
      </c>
      <c r="P278" s="90">
        <f t="shared" si="82"/>
        <v>0</v>
      </c>
      <c r="Q278" s="90">
        <f t="shared" si="82"/>
        <v>0</v>
      </c>
      <c r="R278" s="90">
        <f t="shared" si="82"/>
        <v>1</v>
      </c>
      <c r="S278" s="90">
        <f t="shared" si="82"/>
        <v>3</v>
      </c>
      <c r="T278" s="90">
        <f t="shared" si="82"/>
        <v>0</v>
      </c>
      <c r="U278" s="90">
        <f t="shared" si="82"/>
        <v>4713</v>
      </c>
      <c r="V278" s="90">
        <f t="shared" si="82"/>
        <v>0</v>
      </c>
      <c r="W278" s="90">
        <f t="shared" si="82"/>
        <v>0</v>
      </c>
      <c r="X278" s="90">
        <f t="shared" si="82"/>
        <v>0</v>
      </c>
      <c r="Y278" s="90">
        <f t="shared" si="82"/>
        <v>0</v>
      </c>
      <c r="Z278" s="90">
        <f t="shared" si="82"/>
        <v>0</v>
      </c>
      <c r="AA278" s="90">
        <f t="shared" si="82"/>
        <v>18</v>
      </c>
      <c r="AB278" s="90">
        <f t="shared" si="82"/>
        <v>0</v>
      </c>
      <c r="AC278" s="90">
        <f t="shared" si="82"/>
        <v>6</v>
      </c>
      <c r="AD278" s="90">
        <f t="shared" si="82"/>
        <v>0</v>
      </c>
      <c r="AE278" s="90">
        <f t="shared" si="82"/>
        <v>3</v>
      </c>
      <c r="AF278" s="90">
        <f t="shared" si="82"/>
        <v>0</v>
      </c>
      <c r="AG278" s="90">
        <f t="shared" si="82"/>
        <v>1</v>
      </c>
      <c r="AH278" s="90">
        <f t="shared" si="82"/>
        <v>92</v>
      </c>
      <c r="AI278" s="90">
        <f t="shared" si="82"/>
        <v>21</v>
      </c>
      <c r="AJ278" s="90">
        <f t="shared" si="82"/>
        <v>21</v>
      </c>
      <c r="AK278" s="90">
        <f t="shared" si="82"/>
        <v>0</v>
      </c>
      <c r="AL278" s="90">
        <f t="shared" si="82"/>
        <v>0</v>
      </c>
      <c r="AM278" s="90">
        <f t="shared" si="82"/>
        <v>0</v>
      </c>
      <c r="AN278" s="90">
        <f t="shared" si="82"/>
        <v>6</v>
      </c>
      <c r="AO278" s="90">
        <f t="shared" si="82"/>
        <v>6</v>
      </c>
      <c r="AP278" s="90">
        <f t="shared" si="82"/>
        <v>0</v>
      </c>
      <c r="AQ278" s="90">
        <f t="shared" si="82"/>
        <v>0</v>
      </c>
      <c r="AR278" s="90">
        <f t="shared" si="82"/>
        <v>4713</v>
      </c>
      <c r="AS278" s="90">
        <f t="shared" si="82"/>
        <v>0</v>
      </c>
      <c r="AT278" s="90">
        <f t="shared" si="82"/>
        <v>0</v>
      </c>
      <c r="AU278" s="90">
        <f t="shared" si="82"/>
        <v>0</v>
      </c>
      <c r="AV278" s="90">
        <f t="shared" si="82"/>
        <v>0</v>
      </c>
      <c r="AW278" s="90">
        <f t="shared" si="82"/>
        <v>21</v>
      </c>
      <c r="AX278" s="90">
        <f t="shared" si="82"/>
        <v>92</v>
      </c>
      <c r="AY278" s="90">
        <f t="shared" si="82"/>
        <v>0</v>
      </c>
      <c r="AZ278" s="90">
        <f t="shared" si="82"/>
        <v>24</v>
      </c>
      <c r="BA278" s="90">
        <f>SUM(BA279:BA307)</f>
        <v>0</v>
      </c>
      <c r="BB278" s="147"/>
      <c r="BC278" s="120"/>
      <c r="BD278" s="121"/>
      <c r="BE278" s="122"/>
      <c r="BF278" s="122"/>
      <c r="BG278" s="123"/>
      <c r="BH278" s="123"/>
      <c r="BI278" s="124"/>
    </row>
    <row r="279" spans="1:61" s="70" customFormat="1" ht="16.5" x14ac:dyDescent="0.25">
      <c r="A279" s="101"/>
      <c r="B279" s="150">
        <v>326</v>
      </c>
      <c r="C279" s="104" t="s">
        <v>442</v>
      </c>
      <c r="D279" s="148"/>
      <c r="E279" s="104" t="s">
        <v>433</v>
      </c>
      <c r="F279" s="97">
        <v>9</v>
      </c>
      <c r="G279" s="97"/>
      <c r="H279" s="97"/>
      <c r="I279" s="97"/>
      <c r="J279" s="97"/>
      <c r="K279" s="97"/>
      <c r="L279" s="97">
        <v>1</v>
      </c>
      <c r="M279" s="97"/>
      <c r="N279" s="97"/>
      <c r="O279" s="97"/>
      <c r="P279" s="97"/>
      <c r="Q279" s="97"/>
      <c r="R279" s="97"/>
      <c r="S279" s="97"/>
      <c r="T279" s="104"/>
      <c r="U279" s="90">
        <v>9</v>
      </c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>
        <v>1</v>
      </c>
      <c r="AI279" s="78">
        <v>3</v>
      </c>
      <c r="AJ279" s="78">
        <f t="shared" si="75"/>
        <v>3</v>
      </c>
      <c r="AK279" s="78"/>
      <c r="AL279" s="78"/>
      <c r="AM279" s="101"/>
      <c r="AN279" s="101"/>
      <c r="AO279" s="101"/>
      <c r="AP279" s="101"/>
      <c r="AQ279" s="78"/>
      <c r="AR279" s="78">
        <f>F279</f>
        <v>9</v>
      </c>
      <c r="AS279" s="78"/>
      <c r="AT279" s="78"/>
      <c r="AU279" s="78"/>
      <c r="AV279" s="78"/>
      <c r="AW279" s="78">
        <f>AI279</f>
        <v>3</v>
      </c>
      <c r="AX279" s="78">
        <f t="shared" ref="AX279:AX284" si="83">AH279</f>
        <v>1</v>
      </c>
      <c r="AY279" s="78">
        <f>AP279</f>
        <v>0</v>
      </c>
      <c r="AZ279" s="78"/>
      <c r="BA279" s="79"/>
      <c r="BB279" s="114"/>
      <c r="BC279" s="81"/>
      <c r="BD279" s="108"/>
      <c r="BE279" s="109"/>
      <c r="BF279" s="109"/>
      <c r="BG279" s="110"/>
      <c r="BH279" s="110"/>
      <c r="BI279" s="111"/>
    </row>
    <row r="280" spans="1:61" s="70" customFormat="1" ht="16.5" x14ac:dyDescent="0.25">
      <c r="A280" s="101"/>
      <c r="B280" s="46" t="s">
        <v>678</v>
      </c>
      <c r="C280" s="104" t="s">
        <v>288</v>
      </c>
      <c r="D280" s="148">
        <v>60</v>
      </c>
      <c r="E280" s="104" t="s">
        <v>433</v>
      </c>
      <c r="F280" s="97">
        <f t="shared" ref="F280:F307" si="84">D280*3</f>
        <v>180</v>
      </c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>
        <v>1</v>
      </c>
      <c r="T280" s="104"/>
      <c r="U280" s="90">
        <f>F280</f>
        <v>180</v>
      </c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>
        <v>6</v>
      </c>
      <c r="AI280" s="78"/>
      <c r="AJ280" s="78">
        <f t="shared" si="75"/>
        <v>0</v>
      </c>
      <c r="AK280" s="78"/>
      <c r="AL280" s="78"/>
      <c r="AM280" s="101"/>
      <c r="AN280" s="101">
        <v>3</v>
      </c>
      <c r="AO280" s="101"/>
      <c r="AP280" s="101"/>
      <c r="AQ280" s="78"/>
      <c r="AR280" s="78">
        <f t="shared" ref="AR280:AR307" si="85">F280</f>
        <v>180</v>
      </c>
      <c r="AS280" s="78"/>
      <c r="AT280" s="78"/>
      <c r="AU280" s="78"/>
      <c r="AV280" s="78"/>
      <c r="AW280" s="78">
        <f>AI280</f>
        <v>0</v>
      </c>
      <c r="AX280" s="78">
        <f t="shared" si="83"/>
        <v>6</v>
      </c>
      <c r="AY280" s="78">
        <f>AP280</f>
        <v>0</v>
      </c>
      <c r="AZ280" s="78"/>
      <c r="BA280" s="79"/>
      <c r="BB280" s="114"/>
      <c r="BC280" s="81"/>
      <c r="BD280" s="108"/>
      <c r="BE280" s="109"/>
      <c r="BF280" s="109"/>
      <c r="BG280" s="110"/>
      <c r="BH280" s="110"/>
      <c r="BI280" s="111"/>
    </row>
    <row r="281" spans="1:61" s="70" customFormat="1" ht="16.5" x14ac:dyDescent="0.25">
      <c r="A281" s="101"/>
      <c r="B281" s="46" t="s">
        <v>679</v>
      </c>
      <c r="C281" s="104" t="s">
        <v>288</v>
      </c>
      <c r="D281" s="148">
        <v>65</v>
      </c>
      <c r="E281" s="104" t="s">
        <v>433</v>
      </c>
      <c r="F281" s="97">
        <f t="shared" si="84"/>
        <v>195</v>
      </c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>
        <v>1</v>
      </c>
      <c r="T281" s="104"/>
      <c r="U281" s="90">
        <f t="shared" ref="U281:U307" si="86">F281</f>
        <v>195</v>
      </c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>
        <v>6</v>
      </c>
      <c r="AI281" s="78"/>
      <c r="AJ281" s="78">
        <f t="shared" si="75"/>
        <v>0</v>
      </c>
      <c r="AK281" s="78"/>
      <c r="AL281" s="78"/>
      <c r="AM281" s="101"/>
      <c r="AN281" s="101"/>
      <c r="AO281" s="101"/>
      <c r="AP281" s="101"/>
      <c r="AQ281" s="78"/>
      <c r="AR281" s="78">
        <f t="shared" si="85"/>
        <v>195</v>
      </c>
      <c r="AS281" s="78"/>
      <c r="AT281" s="78"/>
      <c r="AU281" s="78"/>
      <c r="AV281" s="78"/>
      <c r="AW281" s="78">
        <f>AI281</f>
        <v>0</v>
      </c>
      <c r="AX281" s="78">
        <f t="shared" si="83"/>
        <v>6</v>
      </c>
      <c r="AY281" s="78">
        <f>AP281</f>
        <v>0</v>
      </c>
      <c r="AZ281" s="78"/>
      <c r="BA281" s="79"/>
      <c r="BB281" s="114"/>
      <c r="BC281" s="81"/>
      <c r="BD281" s="108"/>
      <c r="BE281" s="109"/>
      <c r="BF281" s="109"/>
      <c r="BG281" s="110"/>
      <c r="BH281" s="110"/>
      <c r="BI281" s="111"/>
    </row>
    <row r="282" spans="1:61" s="70" customFormat="1" ht="16.5" x14ac:dyDescent="0.25">
      <c r="A282" s="101"/>
      <c r="B282" s="46" t="s">
        <v>680</v>
      </c>
      <c r="C282" s="104" t="s">
        <v>288</v>
      </c>
      <c r="D282" s="148">
        <v>75</v>
      </c>
      <c r="E282" s="104" t="s">
        <v>433</v>
      </c>
      <c r="F282" s="97">
        <f t="shared" si="84"/>
        <v>225</v>
      </c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>
        <v>1</v>
      </c>
      <c r="T282" s="104"/>
      <c r="U282" s="90">
        <f t="shared" si="86"/>
        <v>225</v>
      </c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>
        <v>6</v>
      </c>
      <c r="AI282" s="78"/>
      <c r="AJ282" s="78">
        <f t="shared" si="75"/>
        <v>0</v>
      </c>
      <c r="AK282" s="78"/>
      <c r="AL282" s="78"/>
      <c r="AM282" s="101"/>
      <c r="AN282" s="101"/>
      <c r="AO282" s="101"/>
      <c r="AP282" s="101"/>
      <c r="AQ282" s="78"/>
      <c r="AR282" s="78">
        <f t="shared" si="85"/>
        <v>225</v>
      </c>
      <c r="AS282" s="78"/>
      <c r="AT282" s="78"/>
      <c r="AU282" s="78"/>
      <c r="AV282" s="78"/>
      <c r="AW282" s="78">
        <f>AI282</f>
        <v>0</v>
      </c>
      <c r="AX282" s="78">
        <f t="shared" si="83"/>
        <v>6</v>
      </c>
      <c r="AY282" s="78">
        <f>AP282</f>
        <v>0</v>
      </c>
      <c r="AZ282" s="78"/>
      <c r="BA282" s="79"/>
      <c r="BB282" s="114"/>
      <c r="BC282" s="81"/>
      <c r="BD282" s="108"/>
      <c r="BE282" s="109"/>
      <c r="BF282" s="109"/>
      <c r="BG282" s="110"/>
      <c r="BH282" s="110"/>
      <c r="BI282" s="111"/>
    </row>
    <row r="283" spans="1:61" s="70" customFormat="1" ht="16.5" x14ac:dyDescent="0.25">
      <c r="A283" s="101"/>
      <c r="B283" s="46" t="s">
        <v>681</v>
      </c>
      <c r="C283" s="104" t="s">
        <v>288</v>
      </c>
      <c r="D283" s="148">
        <f>44+5</f>
        <v>49</v>
      </c>
      <c r="E283" s="104" t="s">
        <v>433</v>
      </c>
      <c r="F283" s="97">
        <f t="shared" si="84"/>
        <v>147</v>
      </c>
      <c r="G283" s="97"/>
      <c r="H283" s="97"/>
      <c r="I283" s="97"/>
      <c r="J283" s="97">
        <v>1</v>
      </c>
      <c r="K283" s="97"/>
      <c r="L283" s="97"/>
      <c r="M283" s="97"/>
      <c r="N283" s="97"/>
      <c r="O283" s="97"/>
      <c r="P283" s="97"/>
      <c r="Q283" s="97"/>
      <c r="R283" s="97"/>
      <c r="S283" s="97"/>
      <c r="T283" s="104"/>
      <c r="U283" s="90">
        <f t="shared" si="86"/>
        <v>147</v>
      </c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>
        <v>3</v>
      </c>
      <c r="AI283" s="78"/>
      <c r="AJ283" s="78"/>
      <c r="AK283" s="78"/>
      <c r="AL283" s="78"/>
      <c r="AM283" s="101"/>
      <c r="AN283" s="101"/>
      <c r="AO283" s="101"/>
      <c r="AP283" s="101"/>
      <c r="AQ283" s="78"/>
      <c r="AR283" s="78">
        <f t="shared" si="85"/>
        <v>147</v>
      </c>
      <c r="AS283" s="78"/>
      <c r="AT283" s="78"/>
      <c r="AU283" s="78"/>
      <c r="AV283" s="78"/>
      <c r="AW283" s="78"/>
      <c r="AX283" s="78">
        <f t="shared" si="83"/>
        <v>3</v>
      </c>
      <c r="AY283" s="78"/>
      <c r="AZ283" s="78"/>
      <c r="BA283" s="79"/>
      <c r="BB283" s="114"/>
      <c r="BC283" s="81"/>
      <c r="BD283" s="108"/>
      <c r="BE283" s="109"/>
      <c r="BF283" s="109"/>
      <c r="BG283" s="110"/>
      <c r="BH283" s="110"/>
      <c r="BI283" s="111"/>
    </row>
    <row r="284" spans="1:61" s="70" customFormat="1" ht="16.5" x14ac:dyDescent="0.25">
      <c r="A284" s="101"/>
      <c r="B284" s="46" t="s">
        <v>682</v>
      </c>
      <c r="C284" s="104" t="s">
        <v>683</v>
      </c>
      <c r="D284" s="148">
        <v>45</v>
      </c>
      <c r="E284" s="104" t="s">
        <v>433</v>
      </c>
      <c r="F284" s="97">
        <f t="shared" si="84"/>
        <v>135</v>
      </c>
      <c r="G284" s="97"/>
      <c r="H284" s="97"/>
      <c r="I284" s="97"/>
      <c r="J284" s="97"/>
      <c r="K284" s="97"/>
      <c r="L284" s="97"/>
      <c r="M284" s="97">
        <v>1</v>
      </c>
      <c r="N284" s="97"/>
      <c r="O284" s="97"/>
      <c r="P284" s="97"/>
      <c r="Q284" s="97"/>
      <c r="R284" s="97"/>
      <c r="S284" s="97"/>
      <c r="T284" s="104"/>
      <c r="U284" s="90">
        <f t="shared" si="86"/>
        <v>135</v>
      </c>
      <c r="V284" s="78"/>
      <c r="W284" s="78"/>
      <c r="X284" s="78"/>
      <c r="Y284" s="78"/>
      <c r="Z284" s="78"/>
      <c r="AA284" s="78">
        <v>12</v>
      </c>
      <c r="AB284" s="78"/>
      <c r="AC284" s="78">
        <v>3</v>
      </c>
      <c r="AD284" s="78"/>
      <c r="AE284" s="78"/>
      <c r="AF284" s="78"/>
      <c r="AG284" s="78"/>
      <c r="AH284" s="78"/>
      <c r="AI284" s="78">
        <v>6</v>
      </c>
      <c r="AJ284" s="78">
        <f t="shared" si="75"/>
        <v>6</v>
      </c>
      <c r="AK284" s="78"/>
      <c r="AL284" s="78"/>
      <c r="AM284" s="101"/>
      <c r="AN284" s="101">
        <v>3</v>
      </c>
      <c r="AO284" s="101"/>
      <c r="AP284" s="101"/>
      <c r="AQ284" s="78"/>
      <c r="AR284" s="78">
        <f t="shared" si="85"/>
        <v>135</v>
      </c>
      <c r="AS284" s="78"/>
      <c r="AT284" s="78"/>
      <c r="AU284" s="78"/>
      <c r="AV284" s="78"/>
      <c r="AW284" s="78">
        <f>AI284</f>
        <v>6</v>
      </c>
      <c r="AX284" s="78">
        <f t="shared" si="83"/>
        <v>0</v>
      </c>
      <c r="AY284" s="78">
        <f>AP284</f>
        <v>0</v>
      </c>
      <c r="AZ284" s="78"/>
      <c r="BA284" s="79"/>
      <c r="BB284" s="114"/>
      <c r="BC284" s="81"/>
      <c r="BD284" s="108"/>
      <c r="BE284" s="109"/>
      <c r="BF284" s="109"/>
      <c r="BG284" s="110"/>
      <c r="BH284" s="110"/>
      <c r="BI284" s="111"/>
    </row>
    <row r="285" spans="1:61" s="70" customFormat="1" ht="16.5" x14ac:dyDescent="0.25">
      <c r="A285" s="101"/>
      <c r="B285" s="46" t="s">
        <v>684</v>
      </c>
      <c r="C285" s="104" t="s">
        <v>288</v>
      </c>
      <c r="D285" s="148">
        <v>45</v>
      </c>
      <c r="E285" s="104" t="s">
        <v>433</v>
      </c>
      <c r="F285" s="97">
        <f t="shared" si="84"/>
        <v>135</v>
      </c>
      <c r="G285" s="97"/>
      <c r="H285" s="97"/>
      <c r="I285" s="97"/>
      <c r="J285" s="97">
        <v>1</v>
      </c>
      <c r="K285" s="97"/>
      <c r="L285" s="97"/>
      <c r="M285" s="97"/>
      <c r="N285" s="97"/>
      <c r="O285" s="97"/>
      <c r="P285" s="97"/>
      <c r="Q285" s="97"/>
      <c r="R285" s="97"/>
      <c r="S285" s="97"/>
      <c r="T285" s="104"/>
      <c r="U285" s="90">
        <f t="shared" si="86"/>
        <v>135</v>
      </c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>
        <v>3</v>
      </c>
      <c r="AI285" s="78"/>
      <c r="AJ285" s="78"/>
      <c r="AK285" s="78"/>
      <c r="AL285" s="78"/>
      <c r="AM285" s="101"/>
      <c r="AN285" s="101"/>
      <c r="AO285" s="101"/>
      <c r="AP285" s="101"/>
      <c r="AQ285" s="78"/>
      <c r="AR285" s="78">
        <f t="shared" si="85"/>
        <v>135</v>
      </c>
      <c r="AS285" s="78"/>
      <c r="AT285" s="78"/>
      <c r="AU285" s="78"/>
      <c r="AV285" s="78"/>
      <c r="AW285" s="78"/>
      <c r="AX285" s="78"/>
      <c r="AY285" s="78"/>
      <c r="AZ285" s="78"/>
      <c r="BA285" s="79"/>
      <c r="BB285" s="114"/>
      <c r="BC285" s="81"/>
      <c r="BD285" s="108"/>
      <c r="BE285" s="109"/>
      <c r="BF285" s="109"/>
      <c r="BG285" s="110"/>
      <c r="BH285" s="110"/>
      <c r="BI285" s="111"/>
    </row>
    <row r="286" spans="1:61" s="70" customFormat="1" ht="16.5" x14ac:dyDescent="0.25">
      <c r="A286" s="101"/>
      <c r="B286" s="46" t="s">
        <v>685</v>
      </c>
      <c r="C286" s="104" t="s">
        <v>288</v>
      </c>
      <c r="D286" s="148">
        <v>46</v>
      </c>
      <c r="E286" s="104" t="s">
        <v>433</v>
      </c>
      <c r="F286" s="97">
        <f t="shared" si="84"/>
        <v>138</v>
      </c>
      <c r="G286" s="97"/>
      <c r="H286" s="97"/>
      <c r="I286" s="97"/>
      <c r="J286" s="97">
        <v>1</v>
      </c>
      <c r="K286" s="97"/>
      <c r="L286" s="97"/>
      <c r="M286" s="97"/>
      <c r="N286" s="97"/>
      <c r="O286" s="97"/>
      <c r="P286" s="97"/>
      <c r="Q286" s="97"/>
      <c r="R286" s="97"/>
      <c r="S286" s="97"/>
      <c r="T286" s="104"/>
      <c r="U286" s="90">
        <f t="shared" si="86"/>
        <v>138</v>
      </c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>
        <v>3</v>
      </c>
      <c r="AI286" s="78"/>
      <c r="AJ286" s="78">
        <f t="shared" si="75"/>
        <v>0</v>
      </c>
      <c r="AK286" s="78"/>
      <c r="AL286" s="78"/>
      <c r="AM286" s="101"/>
      <c r="AN286" s="101"/>
      <c r="AO286" s="101"/>
      <c r="AP286" s="101"/>
      <c r="AQ286" s="78"/>
      <c r="AR286" s="78">
        <f t="shared" si="85"/>
        <v>138</v>
      </c>
      <c r="AS286" s="78"/>
      <c r="AT286" s="78"/>
      <c r="AU286" s="78"/>
      <c r="AV286" s="78"/>
      <c r="AW286" s="78">
        <f>AI286</f>
        <v>0</v>
      </c>
      <c r="AX286" s="78">
        <f>AH286</f>
        <v>3</v>
      </c>
      <c r="AY286" s="78">
        <f>AP286</f>
        <v>0</v>
      </c>
      <c r="AZ286" s="78"/>
      <c r="BA286" s="79"/>
      <c r="BB286" s="114"/>
      <c r="BC286" s="81"/>
      <c r="BD286" s="108"/>
      <c r="BE286" s="109"/>
      <c r="BF286" s="109"/>
      <c r="BG286" s="110"/>
      <c r="BH286" s="110"/>
      <c r="BI286" s="111"/>
    </row>
    <row r="287" spans="1:61" s="70" customFormat="1" ht="16.5" x14ac:dyDescent="0.25">
      <c r="A287" s="101"/>
      <c r="B287" s="46" t="s">
        <v>686</v>
      </c>
      <c r="C287" s="104" t="s">
        <v>288</v>
      </c>
      <c r="D287" s="148">
        <f>40+5</f>
        <v>45</v>
      </c>
      <c r="E287" s="104" t="s">
        <v>433</v>
      </c>
      <c r="F287" s="97">
        <f t="shared" si="84"/>
        <v>135</v>
      </c>
      <c r="G287" s="97"/>
      <c r="H287" s="97"/>
      <c r="I287" s="97"/>
      <c r="J287" s="97"/>
      <c r="K287" s="97">
        <v>1</v>
      </c>
      <c r="L287" s="97"/>
      <c r="M287" s="97"/>
      <c r="N287" s="97"/>
      <c r="O287" s="97"/>
      <c r="P287" s="97"/>
      <c r="Q287" s="97"/>
      <c r="R287" s="97"/>
      <c r="S287" s="97"/>
      <c r="T287" s="104"/>
      <c r="U287" s="90">
        <f t="shared" si="86"/>
        <v>135</v>
      </c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>
        <v>3</v>
      </c>
      <c r="AI287" s="78"/>
      <c r="AJ287" s="78">
        <f t="shared" si="75"/>
        <v>0</v>
      </c>
      <c r="AK287" s="78"/>
      <c r="AL287" s="78"/>
      <c r="AM287" s="101"/>
      <c r="AN287" s="101"/>
      <c r="AO287" s="101"/>
      <c r="AP287" s="101"/>
      <c r="AQ287" s="78"/>
      <c r="AR287" s="78">
        <f t="shared" si="85"/>
        <v>135</v>
      </c>
      <c r="AS287" s="78"/>
      <c r="AT287" s="78"/>
      <c r="AU287" s="78"/>
      <c r="AV287" s="78"/>
      <c r="AW287" s="78">
        <f>AI287</f>
        <v>0</v>
      </c>
      <c r="AX287" s="78">
        <f>AH287+3</f>
        <v>6</v>
      </c>
      <c r="AY287" s="78">
        <f>AP287</f>
        <v>0</v>
      </c>
      <c r="AZ287" s="78">
        <v>12</v>
      </c>
      <c r="BA287" s="79"/>
      <c r="BB287" s="114"/>
      <c r="BC287" s="81"/>
      <c r="BD287" s="108"/>
      <c r="BE287" s="109"/>
      <c r="BF287" s="109"/>
      <c r="BG287" s="110"/>
      <c r="BH287" s="110"/>
      <c r="BI287" s="111"/>
    </row>
    <row r="288" spans="1:61" s="70" customFormat="1" ht="16.5" x14ac:dyDescent="0.25">
      <c r="A288" s="101"/>
      <c r="B288" s="46" t="s">
        <v>687</v>
      </c>
      <c r="C288" s="104" t="s">
        <v>288</v>
      </c>
      <c r="D288" s="148">
        <v>42</v>
      </c>
      <c r="E288" s="104" t="s">
        <v>433</v>
      </c>
      <c r="F288" s="97">
        <f t="shared" si="84"/>
        <v>126</v>
      </c>
      <c r="G288" s="97"/>
      <c r="H288" s="97"/>
      <c r="I288" s="97"/>
      <c r="J288" s="97"/>
      <c r="K288" s="97"/>
      <c r="L288" s="97">
        <v>1</v>
      </c>
      <c r="M288" s="97"/>
      <c r="N288" s="97"/>
      <c r="O288" s="97"/>
      <c r="P288" s="97"/>
      <c r="Q288" s="97"/>
      <c r="R288" s="97"/>
      <c r="S288" s="97"/>
      <c r="T288" s="104"/>
      <c r="U288" s="90">
        <f t="shared" si="86"/>
        <v>126</v>
      </c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>
        <v>6</v>
      </c>
      <c r="AI288" s="78"/>
      <c r="AJ288" s="78">
        <f t="shared" si="75"/>
        <v>0</v>
      </c>
      <c r="AK288" s="78"/>
      <c r="AL288" s="78"/>
      <c r="AM288" s="101"/>
      <c r="AN288" s="101"/>
      <c r="AO288" s="101"/>
      <c r="AP288" s="101"/>
      <c r="AQ288" s="78"/>
      <c r="AR288" s="78">
        <f t="shared" si="85"/>
        <v>126</v>
      </c>
      <c r="AS288" s="78"/>
      <c r="AT288" s="78"/>
      <c r="AU288" s="78"/>
      <c r="AV288" s="78"/>
      <c r="AW288" s="78">
        <f>AI288</f>
        <v>0</v>
      </c>
      <c r="AX288" s="78">
        <f>AH288</f>
        <v>6</v>
      </c>
      <c r="AY288" s="78">
        <f>AP288</f>
        <v>0</v>
      </c>
      <c r="AZ288" s="78"/>
      <c r="BA288" s="79"/>
      <c r="BB288" s="114"/>
      <c r="BC288" s="81"/>
      <c r="BD288" s="108"/>
      <c r="BE288" s="109"/>
      <c r="BF288" s="109"/>
      <c r="BG288" s="110"/>
      <c r="BH288" s="110"/>
      <c r="BI288" s="111"/>
    </row>
    <row r="289" spans="1:61" s="70" customFormat="1" ht="16.5" x14ac:dyDescent="0.25">
      <c r="A289" s="101"/>
      <c r="B289" s="46" t="s">
        <v>688</v>
      </c>
      <c r="C289" s="104" t="s">
        <v>288</v>
      </c>
      <c r="D289" s="148">
        <v>104</v>
      </c>
      <c r="E289" s="104" t="s">
        <v>433</v>
      </c>
      <c r="F289" s="97">
        <f t="shared" si="84"/>
        <v>312</v>
      </c>
      <c r="G289" s="97"/>
      <c r="H289" s="97"/>
      <c r="I289" s="97"/>
      <c r="J289" s="97"/>
      <c r="K289" s="97">
        <v>1</v>
      </c>
      <c r="L289" s="97"/>
      <c r="M289" s="97"/>
      <c r="N289" s="97"/>
      <c r="O289" s="97"/>
      <c r="P289" s="97"/>
      <c r="Q289" s="97"/>
      <c r="R289" s="97"/>
      <c r="S289" s="97"/>
      <c r="T289" s="104"/>
      <c r="U289" s="90">
        <f t="shared" si="86"/>
        <v>312</v>
      </c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>
        <v>3</v>
      </c>
      <c r="AI289" s="78"/>
      <c r="AJ289" s="78">
        <f t="shared" si="75"/>
        <v>0</v>
      </c>
      <c r="AK289" s="78"/>
      <c r="AL289" s="78"/>
      <c r="AM289" s="101"/>
      <c r="AN289" s="101"/>
      <c r="AO289" s="101"/>
      <c r="AP289" s="101"/>
      <c r="AQ289" s="78"/>
      <c r="AR289" s="78">
        <f t="shared" si="85"/>
        <v>312</v>
      </c>
      <c r="AS289" s="78"/>
      <c r="AT289" s="78"/>
      <c r="AU289" s="78"/>
      <c r="AV289" s="78"/>
      <c r="AW289" s="78">
        <f>AI289</f>
        <v>0</v>
      </c>
      <c r="AX289" s="78">
        <f>AH289+3</f>
        <v>6</v>
      </c>
      <c r="AY289" s="78">
        <f>AP289</f>
        <v>0</v>
      </c>
      <c r="AZ289" s="78">
        <v>12</v>
      </c>
      <c r="BA289" s="79"/>
      <c r="BB289" s="114"/>
      <c r="BC289" s="81"/>
      <c r="BD289" s="108"/>
      <c r="BE289" s="109"/>
      <c r="BF289" s="109"/>
      <c r="BG289" s="110"/>
      <c r="BH289" s="110"/>
      <c r="BI289" s="111"/>
    </row>
    <row r="290" spans="1:61" s="70" customFormat="1" ht="16.5" x14ac:dyDescent="0.25">
      <c r="A290" s="101"/>
      <c r="B290" s="46" t="s">
        <v>689</v>
      </c>
      <c r="C290" s="104" t="s">
        <v>288</v>
      </c>
      <c r="D290" s="148">
        <v>52</v>
      </c>
      <c r="E290" s="104" t="s">
        <v>433</v>
      </c>
      <c r="F290" s="97">
        <f t="shared" si="84"/>
        <v>156</v>
      </c>
      <c r="G290" s="97"/>
      <c r="H290" s="97"/>
      <c r="I290" s="97"/>
      <c r="J290" s="97">
        <v>1</v>
      </c>
      <c r="K290" s="97"/>
      <c r="L290" s="97"/>
      <c r="M290" s="97"/>
      <c r="N290" s="97"/>
      <c r="O290" s="97"/>
      <c r="P290" s="97"/>
      <c r="Q290" s="97"/>
      <c r="R290" s="97"/>
      <c r="S290" s="97"/>
      <c r="T290" s="104"/>
      <c r="U290" s="90">
        <f t="shared" si="86"/>
        <v>156</v>
      </c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>
        <v>3</v>
      </c>
      <c r="AI290" s="78"/>
      <c r="AJ290" s="78"/>
      <c r="AK290" s="78"/>
      <c r="AL290" s="78"/>
      <c r="AM290" s="101"/>
      <c r="AN290" s="101"/>
      <c r="AO290" s="101"/>
      <c r="AP290" s="101"/>
      <c r="AQ290" s="78"/>
      <c r="AR290" s="78">
        <f t="shared" si="85"/>
        <v>156</v>
      </c>
      <c r="AS290" s="78"/>
      <c r="AT290" s="78"/>
      <c r="AU290" s="78"/>
      <c r="AV290" s="78"/>
      <c r="AW290" s="78"/>
      <c r="AX290" s="78"/>
      <c r="AY290" s="78"/>
      <c r="AZ290" s="78"/>
      <c r="BA290" s="79"/>
      <c r="BB290" s="114"/>
      <c r="BC290" s="81"/>
      <c r="BD290" s="108"/>
      <c r="BE290" s="109"/>
      <c r="BF290" s="109"/>
      <c r="BG290" s="110"/>
      <c r="BH290" s="110"/>
      <c r="BI290" s="111"/>
    </row>
    <row r="291" spans="1:61" s="70" customFormat="1" ht="16.5" x14ac:dyDescent="0.25">
      <c r="A291" s="101"/>
      <c r="B291" s="46" t="s">
        <v>690</v>
      </c>
      <c r="C291" s="104" t="s">
        <v>288</v>
      </c>
      <c r="D291" s="148">
        <v>54</v>
      </c>
      <c r="E291" s="104" t="s">
        <v>433</v>
      </c>
      <c r="F291" s="97">
        <f t="shared" si="84"/>
        <v>162</v>
      </c>
      <c r="G291" s="97"/>
      <c r="H291" s="97"/>
      <c r="I291" s="97"/>
      <c r="J291" s="97">
        <v>1</v>
      </c>
      <c r="K291" s="97"/>
      <c r="L291" s="97"/>
      <c r="M291" s="97"/>
      <c r="N291" s="97"/>
      <c r="O291" s="97"/>
      <c r="P291" s="97"/>
      <c r="Q291" s="97"/>
      <c r="R291" s="97"/>
      <c r="S291" s="97"/>
      <c r="T291" s="104"/>
      <c r="U291" s="90">
        <f t="shared" si="86"/>
        <v>162</v>
      </c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>
        <v>3</v>
      </c>
      <c r="AI291" s="78"/>
      <c r="AJ291" s="78">
        <f t="shared" si="75"/>
        <v>0</v>
      </c>
      <c r="AK291" s="78"/>
      <c r="AL291" s="78"/>
      <c r="AM291" s="101"/>
      <c r="AN291" s="101"/>
      <c r="AO291" s="101"/>
      <c r="AP291" s="101"/>
      <c r="AQ291" s="78"/>
      <c r="AR291" s="78">
        <f t="shared" si="85"/>
        <v>162</v>
      </c>
      <c r="AS291" s="78"/>
      <c r="AT291" s="78"/>
      <c r="AU291" s="78"/>
      <c r="AV291" s="78"/>
      <c r="AW291" s="78">
        <f t="shared" ref="AW291:AW307" si="87">AI291</f>
        <v>0</v>
      </c>
      <c r="AX291" s="78">
        <f t="shared" ref="AX291:AX307" si="88">AH291</f>
        <v>3</v>
      </c>
      <c r="AY291" s="78">
        <f t="shared" ref="AY291:AY307" si="89">AP291</f>
        <v>0</v>
      </c>
      <c r="AZ291" s="78"/>
      <c r="BA291" s="79"/>
      <c r="BB291" s="114"/>
      <c r="BC291" s="81"/>
      <c r="BD291" s="108"/>
      <c r="BE291" s="109"/>
      <c r="BF291" s="109"/>
      <c r="BG291" s="110"/>
      <c r="BH291" s="110"/>
      <c r="BI291" s="111"/>
    </row>
    <row r="292" spans="1:61" s="70" customFormat="1" ht="16.5" x14ac:dyDescent="0.25">
      <c r="A292" s="101"/>
      <c r="B292" s="46" t="s">
        <v>691</v>
      </c>
      <c r="C292" s="104" t="s">
        <v>288</v>
      </c>
      <c r="D292" s="148">
        <v>104</v>
      </c>
      <c r="E292" s="104" t="s">
        <v>433</v>
      </c>
      <c r="F292" s="97">
        <f t="shared" si="84"/>
        <v>312</v>
      </c>
      <c r="G292" s="97"/>
      <c r="H292" s="97"/>
      <c r="I292" s="97"/>
      <c r="J292" s="97">
        <v>1</v>
      </c>
      <c r="K292" s="97"/>
      <c r="L292" s="97"/>
      <c r="M292" s="97"/>
      <c r="N292" s="97"/>
      <c r="O292" s="97"/>
      <c r="P292" s="97"/>
      <c r="Q292" s="97"/>
      <c r="R292" s="97"/>
      <c r="S292" s="97"/>
      <c r="T292" s="104"/>
      <c r="U292" s="90">
        <f t="shared" si="86"/>
        <v>312</v>
      </c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>
        <v>3</v>
      </c>
      <c r="AI292" s="78"/>
      <c r="AJ292" s="78">
        <f t="shared" si="75"/>
        <v>0</v>
      </c>
      <c r="AK292" s="78"/>
      <c r="AL292" s="78"/>
      <c r="AM292" s="101"/>
      <c r="AN292" s="101"/>
      <c r="AO292" s="101"/>
      <c r="AP292" s="101"/>
      <c r="AQ292" s="78"/>
      <c r="AR292" s="78">
        <f t="shared" si="85"/>
        <v>312</v>
      </c>
      <c r="AS292" s="78"/>
      <c r="AT292" s="78"/>
      <c r="AU292" s="78"/>
      <c r="AV292" s="78"/>
      <c r="AW292" s="78">
        <f t="shared" si="87"/>
        <v>0</v>
      </c>
      <c r="AX292" s="78">
        <f t="shared" si="88"/>
        <v>3</v>
      </c>
      <c r="AY292" s="78">
        <f t="shared" si="89"/>
        <v>0</v>
      </c>
      <c r="AZ292" s="78"/>
      <c r="BA292" s="79"/>
      <c r="BB292" s="114"/>
      <c r="BC292" s="81"/>
      <c r="BD292" s="108"/>
      <c r="BE292" s="109"/>
      <c r="BF292" s="109"/>
      <c r="BG292" s="110"/>
      <c r="BH292" s="110"/>
      <c r="BI292" s="111"/>
    </row>
    <row r="293" spans="1:61" s="70" customFormat="1" ht="16.5" x14ac:dyDescent="0.25">
      <c r="A293" s="101"/>
      <c r="B293" s="46" t="s">
        <v>419</v>
      </c>
      <c r="C293" s="104" t="s">
        <v>226</v>
      </c>
      <c r="D293" s="148">
        <v>104</v>
      </c>
      <c r="E293" s="104" t="s">
        <v>433</v>
      </c>
      <c r="F293" s="97">
        <f t="shared" si="84"/>
        <v>312</v>
      </c>
      <c r="G293" s="97"/>
      <c r="H293" s="97"/>
      <c r="I293" s="97"/>
      <c r="J293" s="97"/>
      <c r="K293" s="97"/>
      <c r="L293" s="97"/>
      <c r="M293" s="97">
        <v>1</v>
      </c>
      <c r="N293" s="97"/>
      <c r="O293" s="97"/>
      <c r="P293" s="97"/>
      <c r="Q293" s="97"/>
      <c r="R293" s="97"/>
      <c r="S293" s="97"/>
      <c r="T293" s="104"/>
      <c r="U293" s="90">
        <f t="shared" si="86"/>
        <v>312</v>
      </c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>
        <v>1</v>
      </c>
      <c r="AI293" s="78">
        <v>6</v>
      </c>
      <c r="AJ293" s="78">
        <f t="shared" si="75"/>
        <v>6</v>
      </c>
      <c r="AK293" s="78"/>
      <c r="AL293" s="78"/>
      <c r="AM293" s="101"/>
      <c r="AN293" s="101"/>
      <c r="AO293" s="101">
        <v>3</v>
      </c>
      <c r="AP293" s="101"/>
      <c r="AQ293" s="78"/>
      <c r="AR293" s="78">
        <f t="shared" si="85"/>
        <v>312</v>
      </c>
      <c r="AS293" s="78"/>
      <c r="AT293" s="78"/>
      <c r="AU293" s="78"/>
      <c r="AV293" s="78"/>
      <c r="AW293" s="78">
        <f t="shared" si="87"/>
        <v>6</v>
      </c>
      <c r="AX293" s="78">
        <f t="shared" si="88"/>
        <v>1</v>
      </c>
      <c r="AY293" s="78">
        <f t="shared" si="89"/>
        <v>0</v>
      </c>
      <c r="AZ293" s="78"/>
      <c r="BA293" s="79"/>
      <c r="BB293" s="114"/>
      <c r="BC293" s="81"/>
      <c r="BD293" s="108"/>
      <c r="BE293" s="109"/>
      <c r="BF293" s="109"/>
      <c r="BG293" s="110"/>
      <c r="BH293" s="110"/>
      <c r="BI293" s="111"/>
    </row>
    <row r="294" spans="1:61" s="70" customFormat="1" ht="16.5" x14ac:dyDescent="0.25">
      <c r="A294" s="101"/>
      <c r="B294" s="46" t="s">
        <v>418</v>
      </c>
      <c r="C294" s="104" t="s">
        <v>288</v>
      </c>
      <c r="D294" s="148">
        <v>48</v>
      </c>
      <c r="E294" s="104" t="s">
        <v>433</v>
      </c>
      <c r="F294" s="97">
        <f t="shared" si="84"/>
        <v>144</v>
      </c>
      <c r="G294" s="97"/>
      <c r="H294" s="97"/>
      <c r="I294" s="97"/>
      <c r="J294" s="97">
        <v>1</v>
      </c>
      <c r="K294" s="97"/>
      <c r="L294" s="97"/>
      <c r="M294" s="97"/>
      <c r="N294" s="97"/>
      <c r="O294" s="97"/>
      <c r="P294" s="97"/>
      <c r="Q294" s="97"/>
      <c r="R294" s="97"/>
      <c r="S294" s="97"/>
      <c r="T294" s="104"/>
      <c r="U294" s="90">
        <f t="shared" si="86"/>
        <v>144</v>
      </c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>
        <v>3</v>
      </c>
      <c r="AI294" s="78"/>
      <c r="AJ294" s="78">
        <f t="shared" si="75"/>
        <v>0</v>
      </c>
      <c r="AK294" s="78"/>
      <c r="AL294" s="78"/>
      <c r="AM294" s="101"/>
      <c r="AN294" s="101"/>
      <c r="AO294" s="101"/>
      <c r="AP294" s="101"/>
      <c r="AQ294" s="78"/>
      <c r="AR294" s="78">
        <f t="shared" si="85"/>
        <v>144</v>
      </c>
      <c r="AS294" s="78"/>
      <c r="AT294" s="78"/>
      <c r="AU294" s="78"/>
      <c r="AV294" s="78"/>
      <c r="AW294" s="78">
        <f t="shared" si="87"/>
        <v>0</v>
      </c>
      <c r="AX294" s="78">
        <f t="shared" si="88"/>
        <v>3</v>
      </c>
      <c r="AY294" s="78">
        <f t="shared" si="89"/>
        <v>0</v>
      </c>
      <c r="AZ294" s="78"/>
      <c r="BA294" s="79"/>
      <c r="BB294" s="114"/>
      <c r="BC294" s="81"/>
      <c r="BD294" s="108"/>
      <c r="BE294" s="109"/>
      <c r="BF294" s="109"/>
      <c r="BG294" s="110"/>
      <c r="BH294" s="110"/>
      <c r="BI294" s="111"/>
    </row>
    <row r="295" spans="1:61" s="70" customFormat="1" ht="16.5" x14ac:dyDescent="0.25">
      <c r="A295" s="101"/>
      <c r="B295" s="46" t="s">
        <v>417</v>
      </c>
      <c r="C295" s="104" t="s">
        <v>288</v>
      </c>
      <c r="D295" s="148">
        <v>48</v>
      </c>
      <c r="E295" s="104" t="s">
        <v>433</v>
      </c>
      <c r="F295" s="97">
        <f t="shared" si="84"/>
        <v>144</v>
      </c>
      <c r="G295" s="97"/>
      <c r="H295" s="97"/>
      <c r="I295" s="97"/>
      <c r="J295" s="97">
        <v>1</v>
      </c>
      <c r="K295" s="97"/>
      <c r="L295" s="97"/>
      <c r="M295" s="97"/>
      <c r="N295" s="97"/>
      <c r="O295" s="97"/>
      <c r="P295" s="97"/>
      <c r="Q295" s="97"/>
      <c r="R295" s="97"/>
      <c r="S295" s="97"/>
      <c r="T295" s="104"/>
      <c r="U295" s="90">
        <f t="shared" si="86"/>
        <v>144</v>
      </c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>
        <v>3</v>
      </c>
      <c r="AI295" s="78"/>
      <c r="AJ295" s="78">
        <f t="shared" si="75"/>
        <v>0</v>
      </c>
      <c r="AK295" s="78"/>
      <c r="AL295" s="78"/>
      <c r="AM295" s="101"/>
      <c r="AN295" s="101"/>
      <c r="AO295" s="101"/>
      <c r="AP295" s="101"/>
      <c r="AQ295" s="78"/>
      <c r="AR295" s="78">
        <f t="shared" si="85"/>
        <v>144</v>
      </c>
      <c r="AS295" s="78"/>
      <c r="AT295" s="78"/>
      <c r="AU295" s="78"/>
      <c r="AV295" s="78"/>
      <c r="AW295" s="78">
        <f t="shared" si="87"/>
        <v>0</v>
      </c>
      <c r="AX295" s="78">
        <f t="shared" si="88"/>
        <v>3</v>
      </c>
      <c r="AY295" s="78">
        <f t="shared" si="89"/>
        <v>0</v>
      </c>
      <c r="AZ295" s="78"/>
      <c r="BA295" s="79"/>
      <c r="BB295" s="114"/>
      <c r="BC295" s="81"/>
      <c r="BD295" s="108"/>
      <c r="BE295" s="109"/>
      <c r="BF295" s="109"/>
      <c r="BG295" s="110"/>
      <c r="BH295" s="110"/>
      <c r="BI295" s="111"/>
    </row>
    <row r="296" spans="1:61" s="70" customFormat="1" ht="16.5" x14ac:dyDescent="0.25">
      <c r="A296" s="101"/>
      <c r="B296" s="46" t="s">
        <v>416</v>
      </c>
      <c r="C296" s="104" t="s">
        <v>288</v>
      </c>
      <c r="D296" s="148">
        <v>48</v>
      </c>
      <c r="E296" s="104" t="s">
        <v>433</v>
      </c>
      <c r="F296" s="97">
        <f t="shared" si="84"/>
        <v>144</v>
      </c>
      <c r="G296" s="97"/>
      <c r="H296" s="97"/>
      <c r="I296" s="97"/>
      <c r="J296" s="97">
        <v>1</v>
      </c>
      <c r="K296" s="97"/>
      <c r="L296" s="97"/>
      <c r="M296" s="97"/>
      <c r="N296" s="97"/>
      <c r="O296" s="97"/>
      <c r="P296" s="97"/>
      <c r="Q296" s="97"/>
      <c r="R296" s="97"/>
      <c r="S296" s="97"/>
      <c r="T296" s="104"/>
      <c r="U296" s="90">
        <f t="shared" si="86"/>
        <v>144</v>
      </c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>
        <v>3</v>
      </c>
      <c r="AI296" s="78"/>
      <c r="AJ296" s="78">
        <f t="shared" si="75"/>
        <v>0</v>
      </c>
      <c r="AK296" s="78"/>
      <c r="AL296" s="78"/>
      <c r="AM296" s="101"/>
      <c r="AN296" s="101"/>
      <c r="AO296" s="101"/>
      <c r="AP296" s="101"/>
      <c r="AQ296" s="78"/>
      <c r="AR296" s="78">
        <f t="shared" si="85"/>
        <v>144</v>
      </c>
      <c r="AS296" s="78"/>
      <c r="AT296" s="78"/>
      <c r="AU296" s="78"/>
      <c r="AV296" s="78"/>
      <c r="AW296" s="78">
        <f t="shared" si="87"/>
        <v>0</v>
      </c>
      <c r="AX296" s="78">
        <f t="shared" si="88"/>
        <v>3</v>
      </c>
      <c r="AY296" s="78">
        <f t="shared" si="89"/>
        <v>0</v>
      </c>
      <c r="AZ296" s="78"/>
      <c r="BA296" s="79"/>
      <c r="BB296" s="114"/>
      <c r="BC296" s="81"/>
      <c r="BD296" s="108"/>
      <c r="BE296" s="109"/>
      <c r="BF296" s="109"/>
      <c r="BG296" s="110"/>
      <c r="BH296" s="110"/>
      <c r="BI296" s="111"/>
    </row>
    <row r="297" spans="1:61" s="70" customFormat="1" ht="16.5" x14ac:dyDescent="0.25">
      <c r="A297" s="101"/>
      <c r="B297" s="46" t="s">
        <v>415</v>
      </c>
      <c r="C297" s="104" t="s">
        <v>288</v>
      </c>
      <c r="D297" s="148">
        <v>48</v>
      </c>
      <c r="E297" s="104" t="s">
        <v>433</v>
      </c>
      <c r="F297" s="97">
        <f t="shared" si="84"/>
        <v>144</v>
      </c>
      <c r="G297" s="97"/>
      <c r="H297" s="97"/>
      <c r="I297" s="97"/>
      <c r="J297" s="97">
        <v>1</v>
      </c>
      <c r="K297" s="97"/>
      <c r="L297" s="97"/>
      <c r="M297" s="97"/>
      <c r="N297" s="97"/>
      <c r="O297" s="97"/>
      <c r="P297" s="97"/>
      <c r="Q297" s="97"/>
      <c r="R297" s="97"/>
      <c r="S297" s="97"/>
      <c r="T297" s="104"/>
      <c r="U297" s="90">
        <f t="shared" si="86"/>
        <v>144</v>
      </c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>
        <v>3</v>
      </c>
      <c r="AI297" s="78"/>
      <c r="AJ297" s="78">
        <f t="shared" si="75"/>
        <v>0</v>
      </c>
      <c r="AK297" s="78"/>
      <c r="AL297" s="78"/>
      <c r="AM297" s="101"/>
      <c r="AN297" s="101"/>
      <c r="AO297" s="101"/>
      <c r="AP297" s="101"/>
      <c r="AQ297" s="78"/>
      <c r="AR297" s="78">
        <f t="shared" si="85"/>
        <v>144</v>
      </c>
      <c r="AS297" s="78"/>
      <c r="AT297" s="78"/>
      <c r="AU297" s="78"/>
      <c r="AV297" s="78"/>
      <c r="AW297" s="78">
        <f t="shared" si="87"/>
        <v>0</v>
      </c>
      <c r="AX297" s="78">
        <f t="shared" si="88"/>
        <v>3</v>
      </c>
      <c r="AY297" s="78">
        <f t="shared" si="89"/>
        <v>0</v>
      </c>
      <c r="AZ297" s="78"/>
      <c r="BA297" s="79"/>
      <c r="BB297" s="114"/>
      <c r="BC297" s="81"/>
      <c r="BD297" s="108"/>
      <c r="BE297" s="109"/>
      <c r="BF297" s="109"/>
      <c r="BG297" s="110"/>
      <c r="BH297" s="110"/>
      <c r="BI297" s="111"/>
    </row>
    <row r="298" spans="1:61" s="70" customFormat="1" ht="16.5" x14ac:dyDescent="0.25">
      <c r="A298" s="101"/>
      <c r="B298" s="46" t="s">
        <v>414</v>
      </c>
      <c r="C298" s="104" t="s">
        <v>288</v>
      </c>
      <c r="D298" s="148">
        <v>48</v>
      </c>
      <c r="E298" s="104" t="s">
        <v>433</v>
      </c>
      <c r="F298" s="97">
        <f t="shared" si="84"/>
        <v>144</v>
      </c>
      <c r="G298" s="97"/>
      <c r="H298" s="97"/>
      <c r="I298" s="97"/>
      <c r="J298" s="97">
        <v>1</v>
      </c>
      <c r="K298" s="97"/>
      <c r="L298" s="97"/>
      <c r="M298" s="97"/>
      <c r="N298" s="97"/>
      <c r="O298" s="97"/>
      <c r="P298" s="97"/>
      <c r="Q298" s="97"/>
      <c r="R298" s="97"/>
      <c r="S298" s="97"/>
      <c r="T298" s="104"/>
      <c r="U298" s="90">
        <f t="shared" si="86"/>
        <v>144</v>
      </c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>
        <v>3</v>
      </c>
      <c r="AI298" s="78"/>
      <c r="AJ298" s="78">
        <f t="shared" si="75"/>
        <v>0</v>
      </c>
      <c r="AK298" s="78"/>
      <c r="AL298" s="78"/>
      <c r="AM298" s="101"/>
      <c r="AN298" s="101"/>
      <c r="AO298" s="101"/>
      <c r="AP298" s="101"/>
      <c r="AQ298" s="78"/>
      <c r="AR298" s="78">
        <f t="shared" si="85"/>
        <v>144</v>
      </c>
      <c r="AS298" s="78"/>
      <c r="AT298" s="78"/>
      <c r="AU298" s="78"/>
      <c r="AV298" s="78"/>
      <c r="AW298" s="78">
        <f t="shared" si="87"/>
        <v>0</v>
      </c>
      <c r="AX298" s="78">
        <f t="shared" si="88"/>
        <v>3</v>
      </c>
      <c r="AY298" s="78">
        <f t="shared" si="89"/>
        <v>0</v>
      </c>
      <c r="AZ298" s="78"/>
      <c r="BA298" s="79"/>
      <c r="BB298" s="114"/>
      <c r="BC298" s="81"/>
      <c r="BD298" s="108"/>
      <c r="BE298" s="109"/>
      <c r="BF298" s="109"/>
      <c r="BG298" s="110"/>
      <c r="BH298" s="110"/>
      <c r="BI298" s="111"/>
    </row>
    <row r="299" spans="1:61" s="70" customFormat="1" ht="16.5" x14ac:dyDescent="0.25">
      <c r="A299" s="101"/>
      <c r="B299" s="46" t="s">
        <v>413</v>
      </c>
      <c r="C299" s="104" t="s">
        <v>288</v>
      </c>
      <c r="D299" s="148">
        <v>48</v>
      </c>
      <c r="E299" s="104" t="s">
        <v>433</v>
      </c>
      <c r="F299" s="97">
        <f t="shared" si="84"/>
        <v>144</v>
      </c>
      <c r="G299" s="97"/>
      <c r="H299" s="97"/>
      <c r="I299" s="97"/>
      <c r="J299" s="97">
        <v>1</v>
      </c>
      <c r="K299" s="97"/>
      <c r="L299" s="97"/>
      <c r="M299" s="97"/>
      <c r="N299" s="97"/>
      <c r="O299" s="97"/>
      <c r="P299" s="97"/>
      <c r="Q299" s="97"/>
      <c r="R299" s="97"/>
      <c r="S299" s="97"/>
      <c r="T299" s="104"/>
      <c r="U299" s="90">
        <f t="shared" si="86"/>
        <v>144</v>
      </c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>
        <v>3</v>
      </c>
      <c r="AI299" s="78"/>
      <c r="AJ299" s="78">
        <f t="shared" si="75"/>
        <v>0</v>
      </c>
      <c r="AK299" s="78"/>
      <c r="AL299" s="78"/>
      <c r="AM299" s="101"/>
      <c r="AN299" s="101"/>
      <c r="AO299" s="101"/>
      <c r="AP299" s="101"/>
      <c r="AQ299" s="78"/>
      <c r="AR299" s="78">
        <f t="shared" si="85"/>
        <v>144</v>
      </c>
      <c r="AS299" s="78"/>
      <c r="AT299" s="78"/>
      <c r="AU299" s="78"/>
      <c r="AV299" s="78"/>
      <c r="AW299" s="78">
        <f t="shared" si="87"/>
        <v>0</v>
      </c>
      <c r="AX299" s="78">
        <f t="shared" si="88"/>
        <v>3</v>
      </c>
      <c r="AY299" s="78">
        <f t="shared" si="89"/>
        <v>0</v>
      </c>
      <c r="AZ299" s="78"/>
      <c r="BA299" s="79"/>
      <c r="BB299" s="114"/>
      <c r="BC299" s="81"/>
      <c r="BD299" s="108"/>
      <c r="BE299" s="109"/>
      <c r="BF299" s="109"/>
      <c r="BG299" s="110"/>
      <c r="BH299" s="110"/>
      <c r="BI299" s="111"/>
    </row>
    <row r="300" spans="1:61" s="70" customFormat="1" ht="16.5" x14ac:dyDescent="0.25">
      <c r="A300" s="101"/>
      <c r="B300" s="46" t="s">
        <v>412</v>
      </c>
      <c r="C300" s="104" t="s">
        <v>288</v>
      </c>
      <c r="D300" s="148">
        <v>48</v>
      </c>
      <c r="E300" s="104" t="s">
        <v>433</v>
      </c>
      <c r="F300" s="97">
        <f t="shared" si="84"/>
        <v>144</v>
      </c>
      <c r="G300" s="97"/>
      <c r="H300" s="97"/>
      <c r="I300" s="97"/>
      <c r="J300" s="97">
        <v>1</v>
      </c>
      <c r="K300" s="97"/>
      <c r="L300" s="97"/>
      <c r="M300" s="97"/>
      <c r="N300" s="97"/>
      <c r="O300" s="97"/>
      <c r="P300" s="97"/>
      <c r="Q300" s="97"/>
      <c r="R300" s="97"/>
      <c r="S300" s="97"/>
      <c r="T300" s="104"/>
      <c r="U300" s="90">
        <f t="shared" si="86"/>
        <v>144</v>
      </c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>
        <v>3</v>
      </c>
      <c r="AI300" s="78"/>
      <c r="AJ300" s="78">
        <f t="shared" si="75"/>
        <v>0</v>
      </c>
      <c r="AK300" s="78"/>
      <c r="AL300" s="78"/>
      <c r="AM300" s="101"/>
      <c r="AN300" s="101"/>
      <c r="AO300" s="101"/>
      <c r="AP300" s="101"/>
      <c r="AQ300" s="78"/>
      <c r="AR300" s="78">
        <f t="shared" si="85"/>
        <v>144</v>
      </c>
      <c r="AS300" s="78"/>
      <c r="AT300" s="78"/>
      <c r="AU300" s="78"/>
      <c r="AV300" s="78"/>
      <c r="AW300" s="78">
        <f t="shared" si="87"/>
        <v>0</v>
      </c>
      <c r="AX300" s="78">
        <f t="shared" si="88"/>
        <v>3</v>
      </c>
      <c r="AY300" s="78">
        <f t="shared" si="89"/>
        <v>0</v>
      </c>
      <c r="AZ300" s="78"/>
      <c r="BA300" s="79"/>
      <c r="BB300" s="114"/>
      <c r="BC300" s="81"/>
      <c r="BD300" s="108"/>
      <c r="BE300" s="109"/>
      <c r="BF300" s="109"/>
      <c r="BG300" s="110"/>
      <c r="BH300" s="110"/>
      <c r="BI300" s="111"/>
    </row>
    <row r="301" spans="1:61" s="70" customFormat="1" ht="16.5" x14ac:dyDescent="0.25">
      <c r="A301" s="101"/>
      <c r="B301" s="46" t="s">
        <v>411</v>
      </c>
      <c r="C301" s="104" t="s">
        <v>288</v>
      </c>
      <c r="D301" s="148">
        <v>48</v>
      </c>
      <c r="E301" s="104" t="s">
        <v>433</v>
      </c>
      <c r="F301" s="97">
        <f t="shared" si="84"/>
        <v>144</v>
      </c>
      <c r="G301" s="97"/>
      <c r="H301" s="97"/>
      <c r="I301" s="97"/>
      <c r="J301" s="97">
        <v>1</v>
      </c>
      <c r="K301" s="97"/>
      <c r="L301" s="97"/>
      <c r="M301" s="97"/>
      <c r="N301" s="97"/>
      <c r="O301" s="97"/>
      <c r="P301" s="97"/>
      <c r="Q301" s="97"/>
      <c r="R301" s="97"/>
      <c r="S301" s="97"/>
      <c r="T301" s="104"/>
      <c r="U301" s="90">
        <f t="shared" si="86"/>
        <v>144</v>
      </c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>
        <v>3</v>
      </c>
      <c r="AI301" s="78"/>
      <c r="AJ301" s="78">
        <f t="shared" si="75"/>
        <v>0</v>
      </c>
      <c r="AK301" s="78"/>
      <c r="AL301" s="78"/>
      <c r="AM301" s="101"/>
      <c r="AN301" s="101"/>
      <c r="AO301" s="101"/>
      <c r="AP301" s="101"/>
      <c r="AQ301" s="78"/>
      <c r="AR301" s="78">
        <f t="shared" si="85"/>
        <v>144</v>
      </c>
      <c r="AS301" s="78"/>
      <c r="AT301" s="78"/>
      <c r="AU301" s="78"/>
      <c r="AV301" s="78"/>
      <c r="AW301" s="78">
        <f t="shared" si="87"/>
        <v>0</v>
      </c>
      <c r="AX301" s="78">
        <f t="shared" si="88"/>
        <v>3</v>
      </c>
      <c r="AY301" s="78">
        <f t="shared" si="89"/>
        <v>0</v>
      </c>
      <c r="AZ301" s="78"/>
      <c r="BA301" s="79"/>
      <c r="BB301" s="114"/>
      <c r="BC301" s="81"/>
      <c r="BD301" s="108"/>
      <c r="BE301" s="109"/>
      <c r="BF301" s="109"/>
      <c r="BG301" s="110"/>
      <c r="BH301" s="110"/>
      <c r="BI301" s="111"/>
    </row>
    <row r="302" spans="1:61" s="70" customFormat="1" ht="16.5" x14ac:dyDescent="0.25">
      <c r="A302" s="101"/>
      <c r="B302" s="46" t="s">
        <v>410</v>
      </c>
      <c r="C302" s="104" t="s">
        <v>288</v>
      </c>
      <c r="D302" s="148">
        <f t="shared" ref="D302:D307" si="90">47+2</f>
        <v>49</v>
      </c>
      <c r="E302" s="104" t="s">
        <v>433</v>
      </c>
      <c r="F302" s="97">
        <f t="shared" si="84"/>
        <v>147</v>
      </c>
      <c r="G302" s="97"/>
      <c r="H302" s="97"/>
      <c r="I302" s="97"/>
      <c r="J302" s="97">
        <v>1</v>
      </c>
      <c r="K302" s="97"/>
      <c r="L302" s="97"/>
      <c r="M302" s="97"/>
      <c r="N302" s="97"/>
      <c r="O302" s="97"/>
      <c r="P302" s="97"/>
      <c r="Q302" s="97"/>
      <c r="R302" s="97"/>
      <c r="S302" s="97"/>
      <c r="T302" s="104"/>
      <c r="U302" s="90">
        <f t="shared" si="86"/>
        <v>147</v>
      </c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>
        <v>3</v>
      </c>
      <c r="AI302" s="78"/>
      <c r="AJ302" s="78">
        <f t="shared" si="75"/>
        <v>0</v>
      </c>
      <c r="AK302" s="78"/>
      <c r="AL302" s="78"/>
      <c r="AM302" s="101"/>
      <c r="AN302" s="101"/>
      <c r="AO302" s="101">
        <v>3</v>
      </c>
      <c r="AP302" s="101"/>
      <c r="AQ302" s="78"/>
      <c r="AR302" s="78">
        <f t="shared" si="85"/>
        <v>147</v>
      </c>
      <c r="AS302" s="78"/>
      <c r="AT302" s="78"/>
      <c r="AU302" s="78"/>
      <c r="AV302" s="78"/>
      <c r="AW302" s="78">
        <f t="shared" si="87"/>
        <v>0</v>
      </c>
      <c r="AX302" s="78">
        <f t="shared" si="88"/>
        <v>3</v>
      </c>
      <c r="AY302" s="78">
        <f t="shared" si="89"/>
        <v>0</v>
      </c>
      <c r="AZ302" s="78"/>
      <c r="BA302" s="79"/>
      <c r="BB302" s="114"/>
      <c r="BC302" s="81"/>
      <c r="BD302" s="108"/>
      <c r="BE302" s="109"/>
      <c r="BF302" s="109"/>
      <c r="BG302" s="110"/>
      <c r="BH302" s="110"/>
      <c r="BI302" s="111"/>
    </row>
    <row r="303" spans="1:61" s="70" customFormat="1" ht="16.5" x14ac:dyDescent="0.25">
      <c r="A303" s="101"/>
      <c r="B303" s="46" t="s">
        <v>409</v>
      </c>
      <c r="C303" s="104" t="s">
        <v>288</v>
      </c>
      <c r="D303" s="148">
        <f t="shared" si="90"/>
        <v>49</v>
      </c>
      <c r="E303" s="104" t="s">
        <v>433</v>
      </c>
      <c r="F303" s="97">
        <f t="shared" si="84"/>
        <v>147</v>
      </c>
      <c r="G303" s="97"/>
      <c r="H303" s="97"/>
      <c r="I303" s="97"/>
      <c r="J303" s="97">
        <v>1</v>
      </c>
      <c r="K303" s="97"/>
      <c r="L303" s="97"/>
      <c r="M303" s="97"/>
      <c r="N303" s="97"/>
      <c r="O303" s="97"/>
      <c r="P303" s="97"/>
      <c r="Q303" s="97"/>
      <c r="R303" s="97"/>
      <c r="S303" s="97"/>
      <c r="T303" s="104"/>
      <c r="U303" s="90">
        <f t="shared" si="86"/>
        <v>147</v>
      </c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>
        <v>3</v>
      </c>
      <c r="AI303" s="78"/>
      <c r="AJ303" s="78">
        <f t="shared" si="75"/>
        <v>0</v>
      </c>
      <c r="AK303" s="78"/>
      <c r="AL303" s="78"/>
      <c r="AM303" s="101"/>
      <c r="AN303" s="101"/>
      <c r="AO303" s="101"/>
      <c r="AP303" s="101"/>
      <c r="AQ303" s="78"/>
      <c r="AR303" s="78">
        <f t="shared" si="85"/>
        <v>147</v>
      </c>
      <c r="AS303" s="78"/>
      <c r="AT303" s="78"/>
      <c r="AU303" s="78"/>
      <c r="AV303" s="78"/>
      <c r="AW303" s="78">
        <f t="shared" si="87"/>
        <v>0</v>
      </c>
      <c r="AX303" s="78">
        <f t="shared" si="88"/>
        <v>3</v>
      </c>
      <c r="AY303" s="78">
        <f t="shared" si="89"/>
        <v>0</v>
      </c>
      <c r="AZ303" s="78"/>
      <c r="BA303" s="79"/>
      <c r="BB303" s="114"/>
      <c r="BC303" s="81"/>
      <c r="BD303" s="108"/>
      <c r="BE303" s="109"/>
      <c r="BF303" s="109"/>
      <c r="BG303" s="110"/>
      <c r="BH303" s="110"/>
      <c r="BI303" s="111"/>
    </row>
    <row r="304" spans="1:61" s="70" customFormat="1" ht="16.5" x14ac:dyDescent="0.25">
      <c r="A304" s="101"/>
      <c r="B304" s="46" t="s">
        <v>408</v>
      </c>
      <c r="C304" s="104" t="s">
        <v>288</v>
      </c>
      <c r="D304" s="148">
        <f t="shared" si="90"/>
        <v>49</v>
      </c>
      <c r="E304" s="104" t="s">
        <v>433</v>
      </c>
      <c r="F304" s="97">
        <f t="shared" si="84"/>
        <v>147</v>
      </c>
      <c r="G304" s="97"/>
      <c r="H304" s="97"/>
      <c r="I304" s="97"/>
      <c r="J304" s="97">
        <v>1</v>
      </c>
      <c r="K304" s="97"/>
      <c r="L304" s="97"/>
      <c r="M304" s="97"/>
      <c r="N304" s="97"/>
      <c r="O304" s="97"/>
      <c r="P304" s="97"/>
      <c r="Q304" s="97"/>
      <c r="R304" s="97"/>
      <c r="S304" s="97"/>
      <c r="T304" s="104"/>
      <c r="U304" s="90">
        <f t="shared" si="86"/>
        <v>147</v>
      </c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>
        <v>3</v>
      </c>
      <c r="AI304" s="78"/>
      <c r="AJ304" s="78">
        <f t="shared" si="75"/>
        <v>0</v>
      </c>
      <c r="AK304" s="78"/>
      <c r="AL304" s="78"/>
      <c r="AM304" s="101"/>
      <c r="AN304" s="101"/>
      <c r="AO304" s="101"/>
      <c r="AP304" s="101"/>
      <c r="AQ304" s="78"/>
      <c r="AR304" s="78">
        <f t="shared" si="85"/>
        <v>147</v>
      </c>
      <c r="AS304" s="78"/>
      <c r="AT304" s="78"/>
      <c r="AU304" s="78"/>
      <c r="AV304" s="78"/>
      <c r="AW304" s="78">
        <f t="shared" si="87"/>
        <v>0</v>
      </c>
      <c r="AX304" s="78">
        <f t="shared" si="88"/>
        <v>3</v>
      </c>
      <c r="AY304" s="78">
        <f t="shared" si="89"/>
        <v>0</v>
      </c>
      <c r="AZ304" s="78"/>
      <c r="BA304" s="79"/>
      <c r="BB304" s="114"/>
      <c r="BC304" s="81"/>
      <c r="BD304" s="108"/>
      <c r="BE304" s="109"/>
      <c r="BF304" s="109"/>
      <c r="BG304" s="110"/>
      <c r="BH304" s="110"/>
      <c r="BI304" s="111"/>
    </row>
    <row r="305" spans="1:61" s="70" customFormat="1" ht="16.5" x14ac:dyDescent="0.25">
      <c r="A305" s="101"/>
      <c r="B305" s="46" t="s">
        <v>407</v>
      </c>
      <c r="C305" s="104" t="s">
        <v>288</v>
      </c>
      <c r="D305" s="148">
        <f t="shared" si="90"/>
        <v>49</v>
      </c>
      <c r="E305" s="104" t="s">
        <v>433</v>
      </c>
      <c r="F305" s="97">
        <f t="shared" si="84"/>
        <v>147</v>
      </c>
      <c r="G305" s="97"/>
      <c r="H305" s="97"/>
      <c r="I305" s="97"/>
      <c r="J305" s="97">
        <v>1</v>
      </c>
      <c r="K305" s="97"/>
      <c r="L305" s="97"/>
      <c r="M305" s="97"/>
      <c r="N305" s="97"/>
      <c r="O305" s="97"/>
      <c r="P305" s="97"/>
      <c r="Q305" s="97"/>
      <c r="R305" s="97"/>
      <c r="S305" s="97"/>
      <c r="T305" s="104"/>
      <c r="U305" s="90">
        <f t="shared" si="86"/>
        <v>147</v>
      </c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>
        <v>3</v>
      </c>
      <c r="AI305" s="78"/>
      <c r="AJ305" s="78">
        <f t="shared" si="75"/>
        <v>0</v>
      </c>
      <c r="AK305" s="78"/>
      <c r="AL305" s="78"/>
      <c r="AM305" s="101"/>
      <c r="AN305" s="101"/>
      <c r="AO305" s="101"/>
      <c r="AP305" s="101"/>
      <c r="AQ305" s="78"/>
      <c r="AR305" s="78">
        <f t="shared" si="85"/>
        <v>147</v>
      </c>
      <c r="AS305" s="78"/>
      <c r="AT305" s="78"/>
      <c r="AU305" s="78"/>
      <c r="AV305" s="78"/>
      <c r="AW305" s="78">
        <f t="shared" si="87"/>
        <v>0</v>
      </c>
      <c r="AX305" s="78">
        <f t="shared" si="88"/>
        <v>3</v>
      </c>
      <c r="AY305" s="78">
        <f t="shared" si="89"/>
        <v>0</v>
      </c>
      <c r="AZ305" s="78"/>
      <c r="BA305" s="79"/>
      <c r="BB305" s="114"/>
      <c r="BC305" s="81"/>
      <c r="BD305" s="108"/>
      <c r="BE305" s="109"/>
      <c r="BF305" s="109"/>
      <c r="BG305" s="110"/>
      <c r="BH305" s="110"/>
      <c r="BI305" s="111"/>
    </row>
    <row r="306" spans="1:61" s="70" customFormat="1" ht="16.5" x14ac:dyDescent="0.25">
      <c r="A306" s="101"/>
      <c r="B306" s="46" t="s">
        <v>406</v>
      </c>
      <c r="C306" s="104" t="s">
        <v>288</v>
      </c>
      <c r="D306" s="148">
        <f t="shared" si="90"/>
        <v>49</v>
      </c>
      <c r="E306" s="104" t="s">
        <v>433</v>
      </c>
      <c r="F306" s="97">
        <f t="shared" si="84"/>
        <v>147</v>
      </c>
      <c r="G306" s="97"/>
      <c r="H306" s="97"/>
      <c r="I306" s="97"/>
      <c r="J306" s="97">
        <v>1</v>
      </c>
      <c r="K306" s="97"/>
      <c r="L306" s="97"/>
      <c r="M306" s="97"/>
      <c r="N306" s="97"/>
      <c r="O306" s="97"/>
      <c r="P306" s="97"/>
      <c r="Q306" s="97"/>
      <c r="R306" s="97"/>
      <c r="S306" s="97"/>
      <c r="T306" s="104"/>
      <c r="U306" s="90">
        <f t="shared" si="86"/>
        <v>147</v>
      </c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>
        <v>3</v>
      </c>
      <c r="AI306" s="78"/>
      <c r="AJ306" s="78">
        <f t="shared" si="75"/>
        <v>0</v>
      </c>
      <c r="AK306" s="78"/>
      <c r="AL306" s="78"/>
      <c r="AM306" s="101"/>
      <c r="AN306" s="101"/>
      <c r="AO306" s="101"/>
      <c r="AP306" s="101"/>
      <c r="AQ306" s="78"/>
      <c r="AR306" s="78">
        <f t="shared" si="85"/>
        <v>147</v>
      </c>
      <c r="AS306" s="78"/>
      <c r="AT306" s="78"/>
      <c r="AU306" s="78"/>
      <c r="AV306" s="78"/>
      <c r="AW306" s="78">
        <f t="shared" si="87"/>
        <v>0</v>
      </c>
      <c r="AX306" s="78">
        <f t="shared" si="88"/>
        <v>3</v>
      </c>
      <c r="AY306" s="78">
        <f t="shared" si="89"/>
        <v>0</v>
      </c>
      <c r="AZ306" s="78"/>
      <c r="BA306" s="79"/>
      <c r="BB306" s="114"/>
      <c r="BC306" s="81"/>
      <c r="BD306" s="108"/>
      <c r="BE306" s="109"/>
      <c r="BF306" s="109"/>
      <c r="BG306" s="110"/>
      <c r="BH306" s="110"/>
      <c r="BI306" s="111"/>
    </row>
    <row r="307" spans="1:61" s="70" customFormat="1" ht="16.5" x14ac:dyDescent="0.25">
      <c r="A307" s="101"/>
      <c r="B307" s="46" t="s">
        <v>400</v>
      </c>
      <c r="C307" s="104" t="s">
        <v>44</v>
      </c>
      <c r="D307" s="148">
        <f t="shared" si="90"/>
        <v>49</v>
      </c>
      <c r="E307" s="104" t="s">
        <v>433</v>
      </c>
      <c r="F307" s="97">
        <f t="shared" si="84"/>
        <v>147</v>
      </c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>
        <v>1</v>
      </c>
      <c r="S307" s="97"/>
      <c r="T307" s="104"/>
      <c r="U307" s="90">
        <f t="shared" si="86"/>
        <v>147</v>
      </c>
      <c r="V307" s="78"/>
      <c r="W307" s="78"/>
      <c r="X307" s="78"/>
      <c r="Y307" s="78"/>
      <c r="Z307" s="78"/>
      <c r="AA307" s="78">
        <v>6</v>
      </c>
      <c r="AB307" s="78"/>
      <c r="AC307" s="78">
        <v>3</v>
      </c>
      <c r="AD307" s="78"/>
      <c r="AE307" s="78">
        <v>3</v>
      </c>
      <c r="AF307" s="78"/>
      <c r="AG307" s="78">
        <v>1</v>
      </c>
      <c r="AH307" s="78">
        <v>3</v>
      </c>
      <c r="AI307" s="78">
        <v>6</v>
      </c>
      <c r="AJ307" s="78">
        <f t="shared" si="75"/>
        <v>6</v>
      </c>
      <c r="AK307" s="78"/>
      <c r="AL307" s="78"/>
      <c r="AM307" s="101"/>
      <c r="AN307" s="101"/>
      <c r="AO307" s="101"/>
      <c r="AP307" s="101"/>
      <c r="AQ307" s="78"/>
      <c r="AR307" s="78">
        <f t="shared" si="85"/>
        <v>147</v>
      </c>
      <c r="AS307" s="78"/>
      <c r="AT307" s="78"/>
      <c r="AU307" s="78"/>
      <c r="AV307" s="78"/>
      <c r="AW307" s="78">
        <f t="shared" si="87"/>
        <v>6</v>
      </c>
      <c r="AX307" s="78">
        <f t="shared" si="88"/>
        <v>3</v>
      </c>
      <c r="AY307" s="78">
        <f t="shared" si="89"/>
        <v>0</v>
      </c>
      <c r="AZ307" s="78"/>
      <c r="BA307" s="79"/>
      <c r="BB307" s="114"/>
      <c r="BC307" s="81"/>
      <c r="BD307" s="108"/>
      <c r="BE307" s="109"/>
      <c r="BF307" s="109"/>
      <c r="BG307" s="110"/>
      <c r="BH307" s="110"/>
      <c r="BI307" s="111"/>
    </row>
    <row r="308" spans="1:61" s="154" customFormat="1" ht="19.5" customHeight="1" x14ac:dyDescent="0.2">
      <c r="A308" s="192" t="s">
        <v>692</v>
      </c>
      <c r="B308" s="192"/>
      <c r="C308" s="192"/>
      <c r="D308" s="153">
        <f>D7+D16+D37+D50+D67+D96+D107+D181+D203+D265+D278</f>
        <v>18029</v>
      </c>
      <c r="E308" s="153">
        <f t="shared" ref="E308:AZ308" si="91">E7+E16+E37+E50+E67+E96+E107+E181+E203+E265+E278</f>
        <v>0</v>
      </c>
      <c r="F308" s="153">
        <f t="shared" si="91"/>
        <v>13038</v>
      </c>
      <c r="G308" s="153">
        <f t="shared" si="91"/>
        <v>1044</v>
      </c>
      <c r="H308" s="153">
        <f t="shared" si="91"/>
        <v>36603</v>
      </c>
      <c r="I308" s="153">
        <f t="shared" si="91"/>
        <v>3489</v>
      </c>
      <c r="J308" s="153">
        <f t="shared" si="91"/>
        <v>129</v>
      </c>
      <c r="K308" s="153">
        <f t="shared" si="91"/>
        <v>77</v>
      </c>
      <c r="L308" s="153">
        <f t="shared" si="91"/>
        <v>29</v>
      </c>
      <c r="M308" s="153">
        <f t="shared" si="91"/>
        <v>40</v>
      </c>
      <c r="N308" s="153">
        <f t="shared" si="91"/>
        <v>7</v>
      </c>
      <c r="O308" s="153">
        <f t="shared" si="91"/>
        <v>1</v>
      </c>
      <c r="P308" s="153">
        <f t="shared" si="91"/>
        <v>3</v>
      </c>
      <c r="Q308" s="153">
        <f t="shared" si="91"/>
        <v>1</v>
      </c>
      <c r="R308" s="153">
        <f t="shared" si="91"/>
        <v>7</v>
      </c>
      <c r="S308" s="153">
        <f t="shared" si="91"/>
        <v>4</v>
      </c>
      <c r="T308" s="153">
        <f t="shared" si="91"/>
        <v>3</v>
      </c>
      <c r="U308" s="153">
        <f>U7+U16+U37+U50+U67+U96+U107+U181+U203+U265+U278</f>
        <v>13038</v>
      </c>
      <c r="V308" s="153">
        <f t="shared" si="91"/>
        <v>1044</v>
      </c>
      <c r="W308" s="153">
        <f t="shared" si="91"/>
        <v>36603</v>
      </c>
      <c r="X308" s="153">
        <f t="shared" si="91"/>
        <v>3489</v>
      </c>
      <c r="Y308" s="153">
        <f t="shared" si="91"/>
        <v>24</v>
      </c>
      <c r="Z308" s="153">
        <f t="shared" si="91"/>
        <v>6</v>
      </c>
      <c r="AA308" s="153">
        <f t="shared" si="91"/>
        <v>66</v>
      </c>
      <c r="AB308" s="153">
        <f t="shared" si="91"/>
        <v>0</v>
      </c>
      <c r="AC308" s="153">
        <f t="shared" si="91"/>
        <v>75</v>
      </c>
      <c r="AD308" s="153">
        <f t="shared" si="91"/>
        <v>12</v>
      </c>
      <c r="AE308" s="153">
        <f t="shared" si="91"/>
        <v>24</v>
      </c>
      <c r="AF308" s="153">
        <f t="shared" si="91"/>
        <v>6</v>
      </c>
      <c r="AG308" s="153">
        <f t="shared" si="91"/>
        <v>16</v>
      </c>
      <c r="AH308" s="153">
        <f t="shared" si="91"/>
        <v>886</v>
      </c>
      <c r="AI308" s="153">
        <f t="shared" si="91"/>
        <v>285</v>
      </c>
      <c r="AJ308" s="153">
        <f t="shared" si="91"/>
        <v>81</v>
      </c>
      <c r="AK308" s="153">
        <f t="shared" si="91"/>
        <v>24</v>
      </c>
      <c r="AL308" s="153">
        <f t="shared" si="91"/>
        <v>168</v>
      </c>
      <c r="AM308" s="153">
        <f t="shared" si="91"/>
        <v>12</v>
      </c>
      <c r="AN308" s="153">
        <f t="shared" si="91"/>
        <v>57</v>
      </c>
      <c r="AO308" s="153">
        <f t="shared" si="91"/>
        <v>99</v>
      </c>
      <c r="AP308" s="153">
        <f t="shared" si="91"/>
        <v>90</v>
      </c>
      <c r="AQ308" s="153">
        <f t="shared" si="91"/>
        <v>0</v>
      </c>
      <c r="AR308" s="153">
        <f t="shared" si="91"/>
        <v>13038</v>
      </c>
      <c r="AS308" s="153">
        <f t="shared" si="91"/>
        <v>1044</v>
      </c>
      <c r="AT308" s="153">
        <f t="shared" si="91"/>
        <v>36603</v>
      </c>
      <c r="AU308" s="153">
        <f t="shared" si="91"/>
        <v>3489</v>
      </c>
      <c r="AV308" s="153">
        <f t="shared" si="91"/>
        <v>18</v>
      </c>
      <c r="AW308" s="153">
        <f t="shared" si="91"/>
        <v>267</v>
      </c>
      <c r="AX308" s="153">
        <f t="shared" si="91"/>
        <v>886</v>
      </c>
      <c r="AY308" s="153">
        <f t="shared" si="91"/>
        <v>93</v>
      </c>
      <c r="AZ308" s="153">
        <f t="shared" si="91"/>
        <v>732</v>
      </c>
      <c r="BA308" s="153">
        <f>BA7+BA16+BA37+BA50+BA67+BA96+BA107+BA181+BA203+BA265+BA278</f>
        <v>0</v>
      </c>
    </row>
    <row r="309" spans="1:61" x14ac:dyDescent="0.25">
      <c r="A309" s="137"/>
    </row>
    <row r="310" spans="1:61" x14ac:dyDescent="0.25">
      <c r="U310" s="143"/>
      <c r="V310" s="160"/>
      <c r="W310" s="142"/>
      <c r="X310" s="161"/>
      <c r="Y310" s="141"/>
      <c r="Z310" s="141"/>
      <c r="AA310" s="141"/>
      <c r="AB310" s="141"/>
      <c r="AC310" s="141"/>
      <c r="AD310" s="141"/>
      <c r="AE310" s="141">
        <v>16</v>
      </c>
      <c r="AF310" s="141"/>
      <c r="AG310" s="141"/>
      <c r="AH310" s="141">
        <v>17</v>
      </c>
      <c r="AI310" s="141">
        <v>18</v>
      </c>
      <c r="AJ310" s="143"/>
      <c r="AK310" s="160"/>
      <c r="AL310" s="142">
        <v>19</v>
      </c>
      <c r="AM310" s="161">
        <v>20</v>
      </c>
      <c r="AN310" s="141"/>
      <c r="AO310" s="141"/>
      <c r="AP310" s="141"/>
      <c r="AQ310" s="142">
        <v>1</v>
      </c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</row>
  </sheetData>
  <mergeCells count="11">
    <mergeCell ref="A308:C308"/>
    <mergeCell ref="A1:BA1"/>
    <mergeCell ref="A2:BA2"/>
    <mergeCell ref="B3:T3"/>
    <mergeCell ref="U3:AP3"/>
    <mergeCell ref="AR3:AZ3"/>
    <mergeCell ref="BA3:BA4"/>
    <mergeCell ref="A4:A5"/>
    <mergeCell ref="B4:B5"/>
    <mergeCell ref="C4:C5"/>
    <mergeCell ref="E4:E5"/>
  </mergeCells>
  <dataValidations count="1">
    <dataValidation type="list" allowBlank="1" showInputMessage="1" showErrorMessage="1" sqref="B111:B178 IX111:IX178 ST111:ST178 ACP111:ACP178 AML111:AML178 AWH111:AWH178 BGD111:BGD178 BPZ111:BPZ178 BZV111:BZV178 CJR111:CJR178 CTN111:CTN178 DDJ111:DDJ178 DNF111:DNF178 DXB111:DXB178 EGX111:EGX178 EQT111:EQT178 FAP111:FAP178 FKL111:FKL178 FUH111:FUH178 GED111:GED178 GNZ111:GNZ178 GXV111:GXV178 HHR111:HHR178 HRN111:HRN178 IBJ111:IBJ178 ILF111:ILF178 IVB111:IVB178 JEX111:JEX178 JOT111:JOT178 JYP111:JYP178 KIL111:KIL178 KSH111:KSH178 LCD111:LCD178 LLZ111:LLZ178 LVV111:LVV178 MFR111:MFR178 MPN111:MPN178 MZJ111:MZJ178 NJF111:NJF178 NTB111:NTB178 OCX111:OCX178 OMT111:OMT178 OWP111:OWP178 PGL111:PGL178 PQH111:PQH178 QAD111:QAD178 QJZ111:QJZ178 QTV111:QTV178 RDR111:RDR178 RNN111:RNN178 RXJ111:RXJ178 SHF111:SHF178 SRB111:SRB178 TAX111:TAX178 TKT111:TKT178 TUP111:TUP178 UEL111:UEL178 UOH111:UOH178 UYD111:UYD178 VHZ111:VHZ178 VRV111:VRV178 WBR111:WBR178 WLN111:WLN178 WVJ111:WVJ178 B65647:B65714 IX65647:IX65714 ST65647:ST65714 ACP65647:ACP65714 AML65647:AML65714 AWH65647:AWH65714 BGD65647:BGD65714 BPZ65647:BPZ65714 BZV65647:BZV65714 CJR65647:CJR65714 CTN65647:CTN65714 DDJ65647:DDJ65714 DNF65647:DNF65714 DXB65647:DXB65714 EGX65647:EGX65714 EQT65647:EQT65714 FAP65647:FAP65714 FKL65647:FKL65714 FUH65647:FUH65714 GED65647:GED65714 GNZ65647:GNZ65714 GXV65647:GXV65714 HHR65647:HHR65714 HRN65647:HRN65714 IBJ65647:IBJ65714 ILF65647:ILF65714 IVB65647:IVB65714 JEX65647:JEX65714 JOT65647:JOT65714 JYP65647:JYP65714 KIL65647:KIL65714 KSH65647:KSH65714 LCD65647:LCD65714 LLZ65647:LLZ65714 LVV65647:LVV65714 MFR65647:MFR65714 MPN65647:MPN65714 MZJ65647:MZJ65714 NJF65647:NJF65714 NTB65647:NTB65714 OCX65647:OCX65714 OMT65647:OMT65714 OWP65647:OWP65714 PGL65647:PGL65714 PQH65647:PQH65714 QAD65647:QAD65714 QJZ65647:QJZ65714 QTV65647:QTV65714 RDR65647:RDR65714 RNN65647:RNN65714 RXJ65647:RXJ65714 SHF65647:SHF65714 SRB65647:SRB65714 TAX65647:TAX65714 TKT65647:TKT65714 TUP65647:TUP65714 UEL65647:UEL65714 UOH65647:UOH65714 UYD65647:UYD65714 VHZ65647:VHZ65714 VRV65647:VRV65714 WBR65647:WBR65714 WLN65647:WLN65714 WVJ65647:WVJ65714 B131183:B131250 IX131183:IX131250 ST131183:ST131250 ACP131183:ACP131250 AML131183:AML131250 AWH131183:AWH131250 BGD131183:BGD131250 BPZ131183:BPZ131250 BZV131183:BZV131250 CJR131183:CJR131250 CTN131183:CTN131250 DDJ131183:DDJ131250 DNF131183:DNF131250 DXB131183:DXB131250 EGX131183:EGX131250 EQT131183:EQT131250 FAP131183:FAP131250 FKL131183:FKL131250 FUH131183:FUH131250 GED131183:GED131250 GNZ131183:GNZ131250 GXV131183:GXV131250 HHR131183:HHR131250 HRN131183:HRN131250 IBJ131183:IBJ131250 ILF131183:ILF131250 IVB131183:IVB131250 JEX131183:JEX131250 JOT131183:JOT131250 JYP131183:JYP131250 KIL131183:KIL131250 KSH131183:KSH131250 LCD131183:LCD131250 LLZ131183:LLZ131250 LVV131183:LVV131250 MFR131183:MFR131250 MPN131183:MPN131250 MZJ131183:MZJ131250 NJF131183:NJF131250 NTB131183:NTB131250 OCX131183:OCX131250 OMT131183:OMT131250 OWP131183:OWP131250 PGL131183:PGL131250 PQH131183:PQH131250 QAD131183:QAD131250 QJZ131183:QJZ131250 QTV131183:QTV131250 RDR131183:RDR131250 RNN131183:RNN131250 RXJ131183:RXJ131250 SHF131183:SHF131250 SRB131183:SRB131250 TAX131183:TAX131250 TKT131183:TKT131250 TUP131183:TUP131250 UEL131183:UEL131250 UOH131183:UOH131250 UYD131183:UYD131250 VHZ131183:VHZ131250 VRV131183:VRV131250 WBR131183:WBR131250 WLN131183:WLN131250 WVJ131183:WVJ131250 B196719:B196786 IX196719:IX196786 ST196719:ST196786 ACP196719:ACP196786 AML196719:AML196786 AWH196719:AWH196786 BGD196719:BGD196786 BPZ196719:BPZ196786 BZV196719:BZV196786 CJR196719:CJR196786 CTN196719:CTN196786 DDJ196719:DDJ196786 DNF196719:DNF196786 DXB196719:DXB196786 EGX196719:EGX196786 EQT196719:EQT196786 FAP196719:FAP196786 FKL196719:FKL196786 FUH196719:FUH196786 GED196719:GED196786 GNZ196719:GNZ196786 GXV196719:GXV196786 HHR196719:HHR196786 HRN196719:HRN196786 IBJ196719:IBJ196786 ILF196719:ILF196786 IVB196719:IVB196786 JEX196719:JEX196786 JOT196719:JOT196786 JYP196719:JYP196786 KIL196719:KIL196786 KSH196719:KSH196786 LCD196719:LCD196786 LLZ196719:LLZ196786 LVV196719:LVV196786 MFR196719:MFR196786 MPN196719:MPN196786 MZJ196719:MZJ196786 NJF196719:NJF196786 NTB196719:NTB196786 OCX196719:OCX196786 OMT196719:OMT196786 OWP196719:OWP196786 PGL196719:PGL196786 PQH196719:PQH196786 QAD196719:QAD196786 QJZ196719:QJZ196786 QTV196719:QTV196786 RDR196719:RDR196786 RNN196719:RNN196786 RXJ196719:RXJ196786 SHF196719:SHF196786 SRB196719:SRB196786 TAX196719:TAX196786 TKT196719:TKT196786 TUP196719:TUP196786 UEL196719:UEL196786 UOH196719:UOH196786 UYD196719:UYD196786 VHZ196719:VHZ196786 VRV196719:VRV196786 WBR196719:WBR196786 WLN196719:WLN196786 WVJ196719:WVJ196786 B262255:B262322 IX262255:IX262322 ST262255:ST262322 ACP262255:ACP262322 AML262255:AML262322 AWH262255:AWH262322 BGD262255:BGD262322 BPZ262255:BPZ262322 BZV262255:BZV262322 CJR262255:CJR262322 CTN262255:CTN262322 DDJ262255:DDJ262322 DNF262255:DNF262322 DXB262255:DXB262322 EGX262255:EGX262322 EQT262255:EQT262322 FAP262255:FAP262322 FKL262255:FKL262322 FUH262255:FUH262322 GED262255:GED262322 GNZ262255:GNZ262322 GXV262255:GXV262322 HHR262255:HHR262322 HRN262255:HRN262322 IBJ262255:IBJ262322 ILF262255:ILF262322 IVB262255:IVB262322 JEX262255:JEX262322 JOT262255:JOT262322 JYP262255:JYP262322 KIL262255:KIL262322 KSH262255:KSH262322 LCD262255:LCD262322 LLZ262255:LLZ262322 LVV262255:LVV262322 MFR262255:MFR262322 MPN262255:MPN262322 MZJ262255:MZJ262322 NJF262255:NJF262322 NTB262255:NTB262322 OCX262255:OCX262322 OMT262255:OMT262322 OWP262255:OWP262322 PGL262255:PGL262322 PQH262255:PQH262322 QAD262255:QAD262322 QJZ262255:QJZ262322 QTV262255:QTV262322 RDR262255:RDR262322 RNN262255:RNN262322 RXJ262255:RXJ262322 SHF262255:SHF262322 SRB262255:SRB262322 TAX262255:TAX262322 TKT262255:TKT262322 TUP262255:TUP262322 UEL262255:UEL262322 UOH262255:UOH262322 UYD262255:UYD262322 VHZ262255:VHZ262322 VRV262255:VRV262322 WBR262255:WBR262322 WLN262255:WLN262322 WVJ262255:WVJ262322 B327791:B327858 IX327791:IX327858 ST327791:ST327858 ACP327791:ACP327858 AML327791:AML327858 AWH327791:AWH327858 BGD327791:BGD327858 BPZ327791:BPZ327858 BZV327791:BZV327858 CJR327791:CJR327858 CTN327791:CTN327858 DDJ327791:DDJ327858 DNF327791:DNF327858 DXB327791:DXB327858 EGX327791:EGX327858 EQT327791:EQT327858 FAP327791:FAP327858 FKL327791:FKL327858 FUH327791:FUH327858 GED327791:GED327858 GNZ327791:GNZ327858 GXV327791:GXV327858 HHR327791:HHR327858 HRN327791:HRN327858 IBJ327791:IBJ327858 ILF327791:ILF327858 IVB327791:IVB327858 JEX327791:JEX327858 JOT327791:JOT327858 JYP327791:JYP327858 KIL327791:KIL327858 KSH327791:KSH327858 LCD327791:LCD327858 LLZ327791:LLZ327858 LVV327791:LVV327858 MFR327791:MFR327858 MPN327791:MPN327858 MZJ327791:MZJ327858 NJF327791:NJF327858 NTB327791:NTB327858 OCX327791:OCX327858 OMT327791:OMT327858 OWP327791:OWP327858 PGL327791:PGL327858 PQH327791:PQH327858 QAD327791:QAD327858 QJZ327791:QJZ327858 QTV327791:QTV327858 RDR327791:RDR327858 RNN327791:RNN327858 RXJ327791:RXJ327858 SHF327791:SHF327858 SRB327791:SRB327858 TAX327791:TAX327858 TKT327791:TKT327858 TUP327791:TUP327858 UEL327791:UEL327858 UOH327791:UOH327858 UYD327791:UYD327858 VHZ327791:VHZ327858 VRV327791:VRV327858 WBR327791:WBR327858 WLN327791:WLN327858 WVJ327791:WVJ327858 B393327:B393394 IX393327:IX393394 ST393327:ST393394 ACP393327:ACP393394 AML393327:AML393394 AWH393327:AWH393394 BGD393327:BGD393394 BPZ393327:BPZ393394 BZV393327:BZV393394 CJR393327:CJR393394 CTN393327:CTN393394 DDJ393327:DDJ393394 DNF393327:DNF393394 DXB393327:DXB393394 EGX393327:EGX393394 EQT393327:EQT393394 FAP393327:FAP393394 FKL393327:FKL393394 FUH393327:FUH393394 GED393327:GED393394 GNZ393327:GNZ393394 GXV393327:GXV393394 HHR393327:HHR393394 HRN393327:HRN393394 IBJ393327:IBJ393394 ILF393327:ILF393394 IVB393327:IVB393394 JEX393327:JEX393394 JOT393327:JOT393394 JYP393327:JYP393394 KIL393327:KIL393394 KSH393327:KSH393394 LCD393327:LCD393394 LLZ393327:LLZ393394 LVV393327:LVV393394 MFR393327:MFR393394 MPN393327:MPN393394 MZJ393327:MZJ393394 NJF393327:NJF393394 NTB393327:NTB393394 OCX393327:OCX393394 OMT393327:OMT393394 OWP393327:OWP393394 PGL393327:PGL393394 PQH393327:PQH393394 QAD393327:QAD393394 QJZ393327:QJZ393394 QTV393327:QTV393394 RDR393327:RDR393394 RNN393327:RNN393394 RXJ393327:RXJ393394 SHF393327:SHF393394 SRB393327:SRB393394 TAX393327:TAX393394 TKT393327:TKT393394 TUP393327:TUP393394 UEL393327:UEL393394 UOH393327:UOH393394 UYD393327:UYD393394 VHZ393327:VHZ393394 VRV393327:VRV393394 WBR393327:WBR393394 WLN393327:WLN393394 WVJ393327:WVJ393394 B458863:B458930 IX458863:IX458930 ST458863:ST458930 ACP458863:ACP458930 AML458863:AML458930 AWH458863:AWH458930 BGD458863:BGD458930 BPZ458863:BPZ458930 BZV458863:BZV458930 CJR458863:CJR458930 CTN458863:CTN458930 DDJ458863:DDJ458930 DNF458863:DNF458930 DXB458863:DXB458930 EGX458863:EGX458930 EQT458863:EQT458930 FAP458863:FAP458930 FKL458863:FKL458930 FUH458863:FUH458930 GED458863:GED458930 GNZ458863:GNZ458930 GXV458863:GXV458930 HHR458863:HHR458930 HRN458863:HRN458930 IBJ458863:IBJ458930 ILF458863:ILF458930 IVB458863:IVB458930 JEX458863:JEX458930 JOT458863:JOT458930 JYP458863:JYP458930 KIL458863:KIL458930 KSH458863:KSH458930 LCD458863:LCD458930 LLZ458863:LLZ458930 LVV458863:LVV458930 MFR458863:MFR458930 MPN458863:MPN458930 MZJ458863:MZJ458930 NJF458863:NJF458930 NTB458863:NTB458930 OCX458863:OCX458930 OMT458863:OMT458930 OWP458863:OWP458930 PGL458863:PGL458930 PQH458863:PQH458930 QAD458863:QAD458930 QJZ458863:QJZ458930 QTV458863:QTV458930 RDR458863:RDR458930 RNN458863:RNN458930 RXJ458863:RXJ458930 SHF458863:SHF458930 SRB458863:SRB458930 TAX458863:TAX458930 TKT458863:TKT458930 TUP458863:TUP458930 UEL458863:UEL458930 UOH458863:UOH458930 UYD458863:UYD458930 VHZ458863:VHZ458930 VRV458863:VRV458930 WBR458863:WBR458930 WLN458863:WLN458930 WVJ458863:WVJ458930 B524399:B524466 IX524399:IX524466 ST524399:ST524466 ACP524399:ACP524466 AML524399:AML524466 AWH524399:AWH524466 BGD524399:BGD524466 BPZ524399:BPZ524466 BZV524399:BZV524466 CJR524399:CJR524466 CTN524399:CTN524466 DDJ524399:DDJ524466 DNF524399:DNF524466 DXB524399:DXB524466 EGX524399:EGX524466 EQT524399:EQT524466 FAP524399:FAP524466 FKL524399:FKL524466 FUH524399:FUH524466 GED524399:GED524466 GNZ524399:GNZ524466 GXV524399:GXV524466 HHR524399:HHR524466 HRN524399:HRN524466 IBJ524399:IBJ524466 ILF524399:ILF524466 IVB524399:IVB524466 JEX524399:JEX524466 JOT524399:JOT524466 JYP524399:JYP524466 KIL524399:KIL524466 KSH524399:KSH524466 LCD524399:LCD524466 LLZ524399:LLZ524466 LVV524399:LVV524466 MFR524399:MFR524466 MPN524399:MPN524466 MZJ524399:MZJ524466 NJF524399:NJF524466 NTB524399:NTB524466 OCX524399:OCX524466 OMT524399:OMT524466 OWP524399:OWP524466 PGL524399:PGL524466 PQH524399:PQH524466 QAD524399:QAD524466 QJZ524399:QJZ524466 QTV524399:QTV524466 RDR524399:RDR524466 RNN524399:RNN524466 RXJ524399:RXJ524466 SHF524399:SHF524466 SRB524399:SRB524466 TAX524399:TAX524466 TKT524399:TKT524466 TUP524399:TUP524466 UEL524399:UEL524466 UOH524399:UOH524466 UYD524399:UYD524466 VHZ524399:VHZ524466 VRV524399:VRV524466 WBR524399:WBR524466 WLN524399:WLN524466 WVJ524399:WVJ524466 B589935:B590002 IX589935:IX590002 ST589935:ST590002 ACP589935:ACP590002 AML589935:AML590002 AWH589935:AWH590002 BGD589935:BGD590002 BPZ589935:BPZ590002 BZV589935:BZV590002 CJR589935:CJR590002 CTN589935:CTN590002 DDJ589935:DDJ590002 DNF589935:DNF590002 DXB589935:DXB590002 EGX589935:EGX590002 EQT589935:EQT590002 FAP589935:FAP590002 FKL589935:FKL590002 FUH589935:FUH590002 GED589935:GED590002 GNZ589935:GNZ590002 GXV589935:GXV590002 HHR589935:HHR590002 HRN589935:HRN590002 IBJ589935:IBJ590002 ILF589935:ILF590002 IVB589935:IVB590002 JEX589935:JEX590002 JOT589935:JOT590002 JYP589935:JYP590002 KIL589935:KIL590002 KSH589935:KSH590002 LCD589935:LCD590002 LLZ589935:LLZ590002 LVV589935:LVV590002 MFR589935:MFR590002 MPN589935:MPN590002 MZJ589935:MZJ590002 NJF589935:NJF590002 NTB589935:NTB590002 OCX589935:OCX590002 OMT589935:OMT590002 OWP589935:OWP590002 PGL589935:PGL590002 PQH589935:PQH590002 QAD589935:QAD590002 QJZ589935:QJZ590002 QTV589935:QTV590002 RDR589935:RDR590002 RNN589935:RNN590002 RXJ589935:RXJ590002 SHF589935:SHF590002 SRB589935:SRB590002 TAX589935:TAX590002 TKT589935:TKT590002 TUP589935:TUP590002 UEL589935:UEL590002 UOH589935:UOH590002 UYD589935:UYD590002 VHZ589935:VHZ590002 VRV589935:VRV590002 WBR589935:WBR590002 WLN589935:WLN590002 WVJ589935:WVJ590002 B655471:B655538 IX655471:IX655538 ST655471:ST655538 ACP655471:ACP655538 AML655471:AML655538 AWH655471:AWH655538 BGD655471:BGD655538 BPZ655471:BPZ655538 BZV655471:BZV655538 CJR655471:CJR655538 CTN655471:CTN655538 DDJ655471:DDJ655538 DNF655471:DNF655538 DXB655471:DXB655538 EGX655471:EGX655538 EQT655471:EQT655538 FAP655471:FAP655538 FKL655471:FKL655538 FUH655471:FUH655538 GED655471:GED655538 GNZ655471:GNZ655538 GXV655471:GXV655538 HHR655471:HHR655538 HRN655471:HRN655538 IBJ655471:IBJ655538 ILF655471:ILF655538 IVB655471:IVB655538 JEX655471:JEX655538 JOT655471:JOT655538 JYP655471:JYP655538 KIL655471:KIL655538 KSH655471:KSH655538 LCD655471:LCD655538 LLZ655471:LLZ655538 LVV655471:LVV655538 MFR655471:MFR655538 MPN655471:MPN655538 MZJ655471:MZJ655538 NJF655471:NJF655538 NTB655471:NTB655538 OCX655471:OCX655538 OMT655471:OMT655538 OWP655471:OWP655538 PGL655471:PGL655538 PQH655471:PQH655538 QAD655471:QAD655538 QJZ655471:QJZ655538 QTV655471:QTV655538 RDR655471:RDR655538 RNN655471:RNN655538 RXJ655471:RXJ655538 SHF655471:SHF655538 SRB655471:SRB655538 TAX655471:TAX655538 TKT655471:TKT655538 TUP655471:TUP655538 UEL655471:UEL655538 UOH655471:UOH655538 UYD655471:UYD655538 VHZ655471:VHZ655538 VRV655471:VRV655538 WBR655471:WBR655538 WLN655471:WLN655538 WVJ655471:WVJ655538 B721007:B721074 IX721007:IX721074 ST721007:ST721074 ACP721007:ACP721074 AML721007:AML721074 AWH721007:AWH721074 BGD721007:BGD721074 BPZ721007:BPZ721074 BZV721007:BZV721074 CJR721007:CJR721074 CTN721007:CTN721074 DDJ721007:DDJ721074 DNF721007:DNF721074 DXB721007:DXB721074 EGX721007:EGX721074 EQT721007:EQT721074 FAP721007:FAP721074 FKL721007:FKL721074 FUH721007:FUH721074 GED721007:GED721074 GNZ721007:GNZ721074 GXV721007:GXV721074 HHR721007:HHR721074 HRN721007:HRN721074 IBJ721007:IBJ721074 ILF721007:ILF721074 IVB721007:IVB721074 JEX721007:JEX721074 JOT721007:JOT721074 JYP721007:JYP721074 KIL721007:KIL721074 KSH721007:KSH721074 LCD721007:LCD721074 LLZ721007:LLZ721074 LVV721007:LVV721074 MFR721007:MFR721074 MPN721007:MPN721074 MZJ721007:MZJ721074 NJF721007:NJF721074 NTB721007:NTB721074 OCX721007:OCX721074 OMT721007:OMT721074 OWP721007:OWP721074 PGL721007:PGL721074 PQH721007:PQH721074 QAD721007:QAD721074 QJZ721007:QJZ721074 QTV721007:QTV721074 RDR721007:RDR721074 RNN721007:RNN721074 RXJ721007:RXJ721074 SHF721007:SHF721074 SRB721007:SRB721074 TAX721007:TAX721074 TKT721007:TKT721074 TUP721007:TUP721074 UEL721007:UEL721074 UOH721007:UOH721074 UYD721007:UYD721074 VHZ721007:VHZ721074 VRV721007:VRV721074 WBR721007:WBR721074 WLN721007:WLN721074 WVJ721007:WVJ721074 B786543:B786610 IX786543:IX786610 ST786543:ST786610 ACP786543:ACP786610 AML786543:AML786610 AWH786543:AWH786610 BGD786543:BGD786610 BPZ786543:BPZ786610 BZV786543:BZV786610 CJR786543:CJR786610 CTN786543:CTN786610 DDJ786543:DDJ786610 DNF786543:DNF786610 DXB786543:DXB786610 EGX786543:EGX786610 EQT786543:EQT786610 FAP786543:FAP786610 FKL786543:FKL786610 FUH786543:FUH786610 GED786543:GED786610 GNZ786543:GNZ786610 GXV786543:GXV786610 HHR786543:HHR786610 HRN786543:HRN786610 IBJ786543:IBJ786610 ILF786543:ILF786610 IVB786543:IVB786610 JEX786543:JEX786610 JOT786543:JOT786610 JYP786543:JYP786610 KIL786543:KIL786610 KSH786543:KSH786610 LCD786543:LCD786610 LLZ786543:LLZ786610 LVV786543:LVV786610 MFR786543:MFR786610 MPN786543:MPN786610 MZJ786543:MZJ786610 NJF786543:NJF786610 NTB786543:NTB786610 OCX786543:OCX786610 OMT786543:OMT786610 OWP786543:OWP786610 PGL786543:PGL786610 PQH786543:PQH786610 QAD786543:QAD786610 QJZ786543:QJZ786610 QTV786543:QTV786610 RDR786543:RDR786610 RNN786543:RNN786610 RXJ786543:RXJ786610 SHF786543:SHF786610 SRB786543:SRB786610 TAX786543:TAX786610 TKT786543:TKT786610 TUP786543:TUP786610 UEL786543:UEL786610 UOH786543:UOH786610 UYD786543:UYD786610 VHZ786543:VHZ786610 VRV786543:VRV786610 WBR786543:WBR786610 WLN786543:WLN786610 WVJ786543:WVJ786610 B852079:B852146 IX852079:IX852146 ST852079:ST852146 ACP852079:ACP852146 AML852079:AML852146 AWH852079:AWH852146 BGD852079:BGD852146 BPZ852079:BPZ852146 BZV852079:BZV852146 CJR852079:CJR852146 CTN852079:CTN852146 DDJ852079:DDJ852146 DNF852079:DNF852146 DXB852079:DXB852146 EGX852079:EGX852146 EQT852079:EQT852146 FAP852079:FAP852146 FKL852079:FKL852146 FUH852079:FUH852146 GED852079:GED852146 GNZ852079:GNZ852146 GXV852079:GXV852146 HHR852079:HHR852146 HRN852079:HRN852146 IBJ852079:IBJ852146 ILF852079:ILF852146 IVB852079:IVB852146 JEX852079:JEX852146 JOT852079:JOT852146 JYP852079:JYP852146 KIL852079:KIL852146 KSH852079:KSH852146 LCD852079:LCD852146 LLZ852079:LLZ852146 LVV852079:LVV852146 MFR852079:MFR852146 MPN852079:MPN852146 MZJ852079:MZJ852146 NJF852079:NJF852146 NTB852079:NTB852146 OCX852079:OCX852146 OMT852079:OMT852146 OWP852079:OWP852146 PGL852079:PGL852146 PQH852079:PQH852146 QAD852079:QAD852146 QJZ852079:QJZ852146 QTV852079:QTV852146 RDR852079:RDR852146 RNN852079:RNN852146 RXJ852079:RXJ852146 SHF852079:SHF852146 SRB852079:SRB852146 TAX852079:TAX852146 TKT852079:TKT852146 TUP852079:TUP852146 UEL852079:UEL852146 UOH852079:UOH852146 UYD852079:UYD852146 VHZ852079:VHZ852146 VRV852079:VRV852146 WBR852079:WBR852146 WLN852079:WLN852146 WVJ852079:WVJ852146 B917615:B917682 IX917615:IX917682 ST917615:ST917682 ACP917615:ACP917682 AML917615:AML917682 AWH917615:AWH917682 BGD917615:BGD917682 BPZ917615:BPZ917682 BZV917615:BZV917682 CJR917615:CJR917682 CTN917615:CTN917682 DDJ917615:DDJ917682 DNF917615:DNF917682 DXB917615:DXB917682 EGX917615:EGX917682 EQT917615:EQT917682 FAP917615:FAP917682 FKL917615:FKL917682 FUH917615:FUH917682 GED917615:GED917682 GNZ917615:GNZ917682 GXV917615:GXV917682 HHR917615:HHR917682 HRN917615:HRN917682 IBJ917615:IBJ917682 ILF917615:ILF917682 IVB917615:IVB917682 JEX917615:JEX917682 JOT917615:JOT917682 JYP917615:JYP917682 KIL917615:KIL917682 KSH917615:KSH917682 LCD917615:LCD917682 LLZ917615:LLZ917682 LVV917615:LVV917682 MFR917615:MFR917682 MPN917615:MPN917682 MZJ917615:MZJ917682 NJF917615:NJF917682 NTB917615:NTB917682 OCX917615:OCX917682 OMT917615:OMT917682 OWP917615:OWP917682 PGL917615:PGL917682 PQH917615:PQH917682 QAD917615:QAD917682 QJZ917615:QJZ917682 QTV917615:QTV917682 RDR917615:RDR917682 RNN917615:RNN917682 RXJ917615:RXJ917682 SHF917615:SHF917682 SRB917615:SRB917682 TAX917615:TAX917682 TKT917615:TKT917682 TUP917615:TUP917682 UEL917615:UEL917682 UOH917615:UOH917682 UYD917615:UYD917682 VHZ917615:VHZ917682 VRV917615:VRV917682 WBR917615:WBR917682 WLN917615:WLN917682 WVJ917615:WVJ917682 B983151:B983218 IX983151:IX983218 ST983151:ST983218 ACP983151:ACP983218 AML983151:AML983218 AWH983151:AWH983218 BGD983151:BGD983218 BPZ983151:BPZ983218 BZV983151:BZV983218 CJR983151:CJR983218 CTN983151:CTN983218 DDJ983151:DDJ983218 DNF983151:DNF983218 DXB983151:DXB983218 EGX983151:EGX983218 EQT983151:EQT983218 FAP983151:FAP983218 FKL983151:FKL983218 FUH983151:FUH983218 GED983151:GED983218 GNZ983151:GNZ983218 GXV983151:GXV983218 HHR983151:HHR983218 HRN983151:HRN983218 IBJ983151:IBJ983218 ILF983151:ILF983218 IVB983151:IVB983218 JEX983151:JEX983218 JOT983151:JOT983218 JYP983151:JYP983218 KIL983151:KIL983218 KSH983151:KSH983218 LCD983151:LCD983218 LLZ983151:LLZ983218 LVV983151:LVV983218 MFR983151:MFR983218 MPN983151:MPN983218 MZJ983151:MZJ983218 NJF983151:NJF983218 NTB983151:NTB983218 OCX983151:OCX983218 OMT983151:OMT983218 OWP983151:OWP983218 PGL983151:PGL983218 PQH983151:PQH983218 QAD983151:QAD983218 QJZ983151:QJZ983218 QTV983151:QTV983218 RDR983151:RDR983218 RNN983151:RNN983218 RXJ983151:RXJ983218 SHF983151:SHF983218 SRB983151:SRB983218 TAX983151:TAX983218 TKT983151:TKT983218 TUP983151:TUP983218 UEL983151:UEL983218 UOH983151:UOH983218 UYD983151:UYD983218 VHZ983151:VHZ983218 VRV983151:VRV983218 WBR983151:WBR983218 WLN983151:WLN983218 WVJ983151:WVJ983218" xr:uid="{6AB4A7C3-6300-46D2-BBB4-7C2A2217FED8}">
      <formula1>#REF!</formula1>
    </dataValidation>
  </dataValidations>
  <pageMargins left="0.21" right="0.17" top="0.4" bottom="0.46" header="0.33" footer="0.15748031496063"/>
  <pageSetup paperSize="9" scale="44" orientation="landscape" r:id="rId1"/>
  <headerFooter alignWithMargins="0"/>
  <colBreaks count="1" manualBreakCount="1">
    <brk id="5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B08</vt:lpstr>
      <vt:lpstr>EA SUP- TONG KE</vt:lpstr>
      <vt:lpstr>LK THAY DAY HA</vt:lpstr>
      <vt:lpstr>LK THAY DAY TA</vt:lpstr>
      <vt:lpstr>'B08'!Print_Area</vt:lpstr>
      <vt:lpstr>'EA SUP- TONG KE'!Print_Area</vt:lpstr>
      <vt:lpstr>'LK THAY DAY HA'!Print_Area</vt:lpstr>
      <vt:lpstr>'LK THAY DAY TA'!Print_Area</vt:lpstr>
      <vt:lpstr>'B08'!Print_Titles</vt:lpstr>
      <vt:lpstr>'EA SUP- TONG KE'!Print_Titles</vt:lpstr>
      <vt:lpstr>'LK THAY DAY HA'!Print_Titles</vt:lpstr>
      <vt:lpstr>'LK THAY DAY 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Ulysses R. Gotera</dc:creator>
  <cp:keywords/>
  <dc:description/>
  <cp:lastModifiedBy>Bùi Mạnh Hiếu (DLPC-QLDA.CV )</cp:lastModifiedBy>
  <cp:revision/>
  <cp:lastPrinted>2026-03-17T09:29:53Z</cp:lastPrinted>
  <dcterms:created xsi:type="dcterms:W3CDTF">2002-06-15T07:18:52Z</dcterms:created>
  <dcterms:modified xsi:type="dcterms:W3CDTF">2026-04-09T03:29:40Z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